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rchdioceseofseattle.sharepoint.com/sites/OCS/Shared Documents/General/OCS/05 - OPERATIONAL VITALITY/FINANCIAL SERVICES/JOHNs FOLDER/All Schools Financial History/Individual School Multiyear/To 063025/"/>
    </mc:Choice>
  </mc:AlternateContent>
  <xr:revisionPtr revIDLastSave="0" documentId="8_{9591C8B7-41F4-4133-96D7-FA1AAA4FB0D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" sheetId="1" r:id="rId1"/>
    <sheet name="Assumptions" sheetId="2" r:id="rId2"/>
    <sheet name="Optional Ideas" sheetId="3" r:id="rId3"/>
  </sheets>
  <definedNames>
    <definedName name="_xlnm.Print_Area" localSheetId="2">'Optional Ideas'!$A$1:$M$30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3" l="1"/>
  <c r="M10" i="3"/>
  <c r="M11" i="3"/>
  <c r="M12" i="3"/>
  <c r="M13" i="3"/>
  <c r="M8" i="3"/>
  <c r="A3" i="3"/>
  <c r="A2" i="3"/>
  <c r="A1" i="3"/>
  <c r="F25" i="2"/>
  <c r="H25" i="2" s="1"/>
  <c r="J25" i="2" s="1"/>
  <c r="L25" i="2" s="1"/>
  <c r="Q25" i="1" s="1"/>
  <c r="B25" i="2"/>
  <c r="F18" i="2"/>
  <c r="F20" i="2" s="1"/>
  <c r="H20" i="2" s="1"/>
  <c r="D18" i="2"/>
  <c r="D20" i="2" s="1"/>
  <c r="B18" i="2"/>
  <c r="F16" i="2"/>
  <c r="H16" i="2" s="1"/>
  <c r="D16" i="2"/>
  <c r="E16" i="2" s="1"/>
  <c r="B16" i="2"/>
  <c r="F14" i="2"/>
  <c r="H14" i="2" s="1"/>
  <c r="D14" i="2"/>
  <c r="B14" i="2"/>
  <c r="D10" i="2"/>
  <c r="F10" i="2"/>
  <c r="B10" i="2"/>
  <c r="F8" i="2"/>
  <c r="H8" i="2" s="1"/>
  <c r="J8" i="2" s="1"/>
  <c r="D8" i="2"/>
  <c r="B8" i="2"/>
  <c r="F22" i="2"/>
  <c r="D22" i="2"/>
  <c r="B22" i="2"/>
  <c r="J19" i="2"/>
  <c r="E19" i="2"/>
  <c r="C19" i="2"/>
  <c r="A3" i="2"/>
  <c r="A2" i="2"/>
  <c r="A1" i="2"/>
  <c r="E14" i="2" l="1"/>
  <c r="C10" i="2"/>
  <c r="F23" i="2"/>
  <c r="E10" i="2"/>
  <c r="B23" i="2"/>
  <c r="C16" i="2"/>
  <c r="E8" i="2"/>
  <c r="M25" i="1"/>
  <c r="O25" i="1"/>
  <c r="J20" i="2"/>
  <c r="H18" i="2"/>
  <c r="D23" i="2"/>
  <c r="E20" i="2"/>
  <c r="B20" i="2"/>
  <c r="C20" i="2" s="1"/>
  <c r="J16" i="2"/>
  <c r="M20" i="1"/>
  <c r="J14" i="2"/>
  <c r="M15" i="1"/>
  <c r="C14" i="2"/>
  <c r="H10" i="2"/>
  <c r="C8" i="2"/>
  <c r="O30" i="1"/>
  <c r="L8" i="2"/>
  <c r="Q30" i="1" s="1"/>
  <c r="M30" i="1"/>
  <c r="H25" i="1"/>
  <c r="D25" i="2" s="1"/>
  <c r="E25" i="2" s="1"/>
  <c r="C25" i="2" l="1"/>
  <c r="M23" i="1"/>
  <c r="H22" i="2"/>
  <c r="M24" i="1" s="1"/>
  <c r="M34" i="1" s="1"/>
  <c r="J18" i="2"/>
  <c r="L20" i="2"/>
  <c r="L18" i="2" s="1"/>
  <c r="L16" i="2"/>
  <c r="Q20" i="1" s="1"/>
  <c r="O20" i="1"/>
  <c r="L14" i="2"/>
  <c r="Q15" i="1" s="1"/>
  <c r="O15" i="1"/>
  <c r="J10" i="2"/>
  <c r="M37" i="1"/>
  <c r="L22" i="2" l="1"/>
  <c r="Q24" i="1" s="1"/>
  <c r="Q23" i="1"/>
  <c r="O23" i="1"/>
  <c r="J22" i="2"/>
  <c r="O24" i="1" s="1"/>
  <c r="M26" i="1"/>
  <c r="O37" i="1"/>
  <c r="L10" i="2"/>
  <c r="Q37" i="1" s="1"/>
  <c r="O32" i="1"/>
  <c r="N25" i="1" l="1"/>
  <c r="N23" i="1"/>
  <c r="M35" i="1"/>
  <c r="N24" i="1"/>
  <c r="O26" i="1"/>
  <c r="P23" i="1" s="1"/>
  <c r="O34" i="1"/>
  <c r="Q26" i="1"/>
  <c r="R24" i="1" s="1"/>
  <c r="Q34" i="1"/>
  <c r="O11" i="1"/>
  <c r="O38" i="1"/>
  <c r="K34" i="1"/>
  <c r="K32" i="1"/>
  <c r="K29" i="1"/>
  <c r="K38" i="1" l="1"/>
  <c r="F12" i="2"/>
  <c r="R23" i="1"/>
  <c r="R25" i="1"/>
  <c r="Q35" i="1"/>
  <c r="P25" i="1"/>
  <c r="O35" i="1"/>
  <c r="P24" i="1"/>
  <c r="O21" i="1"/>
  <c r="O29" i="1"/>
  <c r="K21" i="1"/>
  <c r="L12" i="1" s="1"/>
  <c r="K26" i="1"/>
  <c r="H12" i="2" l="1"/>
  <c r="P17" i="1"/>
  <c r="P20" i="1"/>
  <c r="P16" i="1"/>
  <c r="P14" i="1"/>
  <c r="P19" i="1"/>
  <c r="P12" i="1"/>
  <c r="P11" i="1"/>
  <c r="P18" i="1"/>
  <c r="P15" i="1"/>
  <c r="P13" i="1"/>
  <c r="O33" i="1"/>
  <c r="O27" i="1"/>
  <c r="K35" i="1"/>
  <c r="L24" i="1"/>
  <c r="L23" i="1"/>
  <c r="L15" i="1"/>
  <c r="K27" i="1"/>
  <c r="L13" i="1"/>
  <c r="L19" i="1"/>
  <c r="L18" i="1"/>
  <c r="L17" i="1"/>
  <c r="L11" i="1"/>
  <c r="L16" i="1"/>
  <c r="K33" i="1"/>
  <c r="L20" i="1"/>
  <c r="L14" i="1"/>
  <c r="L25" i="1"/>
  <c r="H34" i="1"/>
  <c r="H32" i="1"/>
  <c r="H29" i="1"/>
  <c r="H26" i="1"/>
  <c r="H21" i="1"/>
  <c r="H38" i="1" l="1"/>
  <c r="D12" i="2"/>
  <c r="M32" i="1"/>
  <c r="J12" i="2"/>
  <c r="L12" i="2" s="1"/>
  <c r="Q32" i="1" s="1"/>
  <c r="H35" i="1"/>
  <c r="I25" i="1"/>
  <c r="I24" i="1"/>
  <c r="I23" i="1"/>
  <c r="H33" i="1"/>
  <c r="I17" i="1"/>
  <c r="I15" i="1"/>
  <c r="I14" i="1"/>
  <c r="I12" i="1"/>
  <c r="I16" i="1"/>
  <c r="I13" i="1"/>
  <c r="I20" i="1"/>
  <c r="I19" i="1"/>
  <c r="I11" i="1"/>
  <c r="I18" i="1"/>
  <c r="H27" i="1"/>
  <c r="Q11" i="1" l="1"/>
  <c r="Q38" i="1"/>
  <c r="M11" i="1"/>
  <c r="M38" i="1"/>
  <c r="E12" i="2"/>
  <c r="E34" i="1"/>
  <c r="Q21" i="1" l="1"/>
  <c r="R11" i="1" s="1"/>
  <c r="Q29" i="1"/>
  <c r="M29" i="1"/>
  <c r="M21" i="1"/>
  <c r="N11" i="1"/>
  <c r="E32" i="1"/>
  <c r="E38" i="1" l="1"/>
  <c r="B12" i="2"/>
  <c r="C12" i="2" s="1"/>
  <c r="N12" i="1"/>
  <c r="N13" i="1"/>
  <c r="M27" i="1"/>
  <c r="N15" i="1"/>
  <c r="N20" i="1"/>
  <c r="N14" i="1"/>
  <c r="N16" i="1"/>
  <c r="N17" i="1"/>
  <c r="N18" i="1"/>
  <c r="M33" i="1"/>
  <c r="N19" i="1"/>
  <c r="R20" i="1"/>
  <c r="R18" i="1"/>
  <c r="R17" i="1"/>
  <c r="R13" i="1"/>
  <c r="Q33" i="1"/>
  <c r="R16" i="1"/>
  <c r="R14" i="1"/>
  <c r="R15" i="1"/>
  <c r="R19" i="1"/>
  <c r="R12" i="1"/>
  <c r="Q27" i="1"/>
  <c r="E29" i="1"/>
  <c r="E26" i="1"/>
  <c r="E21" i="1"/>
  <c r="F18" i="1" l="1"/>
  <c r="F15" i="1"/>
  <c r="F19" i="1"/>
  <c r="F16" i="1"/>
  <c r="F20" i="1"/>
  <c r="F13" i="1"/>
  <c r="F11" i="1"/>
  <c r="F14" i="1"/>
  <c r="F17" i="1"/>
  <c r="F12" i="1"/>
  <c r="F25" i="1"/>
  <c r="F24" i="1"/>
  <c r="F23" i="1"/>
  <c r="E33" i="1"/>
  <c r="E35" i="1"/>
  <c r="E27" i="1"/>
</calcChain>
</file>

<file path=xl/sharedStrings.xml><?xml version="1.0" encoding="utf-8"?>
<sst xmlns="http://schemas.openxmlformats.org/spreadsheetml/2006/main" count="111" uniqueCount="95">
  <si>
    <t>Revenue</t>
  </si>
  <si>
    <t>Neighboring Parish Support</t>
  </si>
  <si>
    <t>Archdiocesan Support</t>
  </si>
  <si>
    <t>Fundraising &amp; Gifts</t>
  </si>
  <si>
    <t>Bequests</t>
  </si>
  <si>
    <t>PPP-1</t>
  </si>
  <si>
    <t>PPP-2</t>
  </si>
  <si>
    <t>Fulcrum - Covid Grant</t>
  </si>
  <si>
    <t>Business &amp; Other Revenue</t>
  </si>
  <si>
    <t>TOTAL REVENUE</t>
  </si>
  <si>
    <t>Expenses</t>
  </si>
  <si>
    <t xml:space="preserve">Salaries </t>
  </si>
  <si>
    <t xml:space="preserve">Benefits </t>
  </si>
  <si>
    <t>All Other Expenses</t>
  </si>
  <si>
    <t xml:space="preserve">TOTAL EXPENSES </t>
  </si>
  <si>
    <t>NET</t>
  </si>
  <si>
    <t>Tuition and Fees / Salaries &amp; Benefits</t>
  </si>
  <si>
    <t>Base Tuition Level</t>
  </si>
  <si>
    <t>Percent of Base Tution Collected</t>
  </si>
  <si>
    <t>YE 6/30/22 Arch.</t>
  </si>
  <si>
    <t>YE 6/30/21 Arch.</t>
  </si>
  <si>
    <t>Tuition , etc. per Student</t>
  </si>
  <si>
    <t>Total Revenue per Student</t>
  </si>
  <si>
    <t>Salaries &amp; Benefits per Student</t>
  </si>
  <si>
    <t>Total Expenses per Student</t>
  </si>
  <si>
    <t>YE 6/30/23 Arch.</t>
  </si>
  <si>
    <t>Our Lady of Potential Opportunity</t>
  </si>
  <si>
    <t>Six Years Ending 6/30/27</t>
  </si>
  <si>
    <t>Actual          2021/2022</t>
  </si>
  <si>
    <t>Actual          2022/2023</t>
  </si>
  <si>
    <t>Actual          2023/2024</t>
  </si>
  <si>
    <t>Budget          2024/2025</t>
  </si>
  <si>
    <t>Projection          2025/2026</t>
  </si>
  <si>
    <t>Projection          2026/2027</t>
  </si>
  <si>
    <t>Change</t>
  </si>
  <si>
    <t>#1 Enrollment</t>
  </si>
  <si>
    <t>#2 Base Tuiton</t>
  </si>
  <si>
    <t>/-----------------------------------History--------------------------------/</t>
  </si>
  <si>
    <t>/--------------------------------------Projection-----------------------------------/</t>
  </si>
  <si>
    <t>Assumptions:</t>
  </si>
  <si>
    <t>#3 Tuition, Etc. / Student</t>
  </si>
  <si>
    <t>#4 Fundraising &amp; Gifts</t>
  </si>
  <si>
    <t>#5 Business &amp; Other Revenue</t>
  </si>
  <si>
    <t>#6 Salaries</t>
  </si>
  <si>
    <t>Staff Members</t>
  </si>
  <si>
    <t>Salary per Staff</t>
  </si>
  <si>
    <t>#7 Benefits</t>
  </si>
  <si>
    <t>Percent of Salaries</t>
  </si>
  <si>
    <t>#8 All Other Expenses</t>
  </si>
  <si>
    <t>Updated 8/2/24</t>
  </si>
  <si>
    <t>Step #1 -  Drop in Your Original Actuals</t>
  </si>
  <si>
    <t>Step #2 - Fill in Yellow Cells</t>
  </si>
  <si>
    <t>Summary:</t>
  </si>
  <si>
    <t>Part # 1 - Enrollment</t>
  </si>
  <si>
    <t>2021/2022</t>
  </si>
  <si>
    <t>2022/2023</t>
  </si>
  <si>
    <t>2023/2024</t>
  </si>
  <si>
    <t>2024/2025</t>
  </si>
  <si>
    <t>2025/2026</t>
  </si>
  <si>
    <t>2026/2027</t>
  </si>
  <si>
    <t>Actual</t>
  </si>
  <si>
    <t>Budget</t>
  </si>
  <si>
    <t>Projection</t>
  </si>
  <si>
    <t>Before K</t>
  </si>
  <si>
    <t>K</t>
  </si>
  <si>
    <t>Total</t>
  </si>
  <si>
    <t>Optional Detail - Step 3</t>
  </si>
  <si>
    <t>Step 1A - Fill in your actual enrollment history for 2021/2022, 2022/2023 and 2023/2024.</t>
  </si>
  <si>
    <t>Step 1B - Manually project your enrollment  by the ten "grade levels" for 2024/2025, 2025/2026 and 2026/2027.</t>
  </si>
  <si>
    <t>Step 1C (Optional) - Work with John S to project by formula the ten "grade levels" for 2024/2025, 2025/2026 and 2026/2027.</t>
  </si>
  <si>
    <t>Step 1D - Link the totals in column M to line 8 on the Assumptions tab.</t>
  </si>
  <si>
    <t>Tuition , Fees Fin. Aid &amp; Scholarships</t>
  </si>
  <si>
    <t>Total Enrollment - start of year</t>
  </si>
  <si>
    <t>4225 and 4226</t>
  </si>
  <si>
    <t>General Ledger Accounts</t>
  </si>
  <si>
    <t>43XX and 44XX</t>
  </si>
  <si>
    <t>45XX, 46XX &amp; 47XX</t>
  </si>
  <si>
    <t>51XX</t>
  </si>
  <si>
    <t>52XX</t>
  </si>
  <si>
    <t>55XX to 66XX</t>
  </si>
  <si>
    <t>Part #3 - Salaries</t>
  </si>
  <si>
    <t>Idea #1</t>
  </si>
  <si>
    <t>Idea #2</t>
  </si>
  <si>
    <t>Idea #3</t>
  </si>
  <si>
    <t>Idea #4</t>
  </si>
  <si>
    <t>Part #2 - Tuition Breakout - use history to project future years</t>
  </si>
  <si>
    <t>Lean on John S as to how you might impliment.</t>
  </si>
  <si>
    <t>Break "Education Revenue" down into Tuition, Fees and Financial Aid (by years 2021/2022 to 2026/2027).</t>
  </si>
  <si>
    <t>Break Tuition down into K-8 vs. Preschool (by years 2021/2022 to 2026/2027).</t>
  </si>
  <si>
    <t>Break Fees down into Registration and Other (by years 2021/2022 to 2026/2027).</t>
  </si>
  <si>
    <t>Break down Financial Aid by source (by years 2021/2022 to 2026/2027).</t>
  </si>
  <si>
    <t xml:space="preserve">Break out each role by historical year (3) and project future years (3).  </t>
  </si>
  <si>
    <t>Budget Salaries in groups - K-8 Teachers, Preschool, Administration by historical year (3) and project future years (3).</t>
  </si>
  <si>
    <t>Parish Support</t>
  </si>
  <si>
    <t>42XX except         4225 and 4226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</si>
</sst>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u/>
      <sz val="12"/>
      <color theme="1"/>
      <name val="Arial"/>
      <family val="2"/>
    </font>
    <font>
      <u val="double"/>
      <sz val="12"/>
      <color theme="1"/>
      <name val="Arial"/>
      <family val="2"/>
    </font>
    <font>
      <u val="doubleAccounting"/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  <font>
      <sz val="12"/>
      <color rgb="FF0070C0"/>
      <name val="Arial"/>
      <family val="2"/>
    </font>
    <font>
      <sz val="11"/>
      <color rgb="FF0070C0"/>
      <name val="Calibri"/>
      <family val="2"/>
      <scheme val="minor"/>
    </font>
    <font>
      <u/>
      <sz val="12"/>
      <color rgb="FF0070C0"/>
      <name val="Arial"/>
      <family val="2"/>
    </font>
    <font>
      <u val="double"/>
      <sz val="12"/>
      <color rgb="FF0070C0"/>
      <name val="Arial"/>
      <family val="2"/>
    </font>
    <font>
      <u val="doubleAccounting"/>
      <sz val="12"/>
      <color rgb="FF0070C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auto="1"/>
      </left>
      <right style="thick">
        <color rgb="FF0070C0"/>
      </right>
      <top style="thick">
        <color rgb="FF0070C0"/>
      </top>
      <bottom/>
      <diagonal/>
    </border>
    <border>
      <left style="thick">
        <color auto="1"/>
      </left>
      <right style="thick">
        <color rgb="FF0070C0"/>
      </right>
      <top/>
      <bottom/>
      <diagonal/>
    </border>
    <border>
      <left style="thick">
        <color rgb="FF0070C0"/>
      </left>
      <right/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6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164" fontId="1" fillId="0" borderId="4" xfId="0" applyNumberFormat="1" applyFont="1" applyBorder="1"/>
    <xf numFmtId="164" fontId="1" fillId="0" borderId="0" xfId="0" applyNumberFormat="1" applyFont="1"/>
    <xf numFmtId="9" fontId="1" fillId="0" borderId="0" xfId="1" applyFont="1" applyBorder="1"/>
    <xf numFmtId="9" fontId="1" fillId="0" borderId="5" xfId="1" applyFont="1" applyBorder="1"/>
    <xf numFmtId="164" fontId="7" fillId="0" borderId="4" xfId="0" applyNumberFormat="1" applyFont="1" applyBorder="1"/>
    <xf numFmtId="164" fontId="7" fillId="0" borderId="0" xfId="0" applyNumberFormat="1" applyFont="1"/>
    <xf numFmtId="9" fontId="4" fillId="0" borderId="5" xfId="1" applyFont="1" applyBorder="1" applyAlignment="1">
      <alignment horizontal="center"/>
    </xf>
    <xf numFmtId="42" fontId="1" fillId="0" borderId="4" xfId="0" applyNumberFormat="1" applyFont="1" applyBorder="1"/>
    <xf numFmtId="9" fontId="1" fillId="0" borderId="5" xfId="1" applyFont="1" applyBorder="1" applyAlignment="1">
      <alignment vertical="center"/>
    </xf>
    <xf numFmtId="42" fontId="7" fillId="0" borderId="4" xfId="0" applyNumberFormat="1" applyFont="1" applyBorder="1"/>
    <xf numFmtId="42" fontId="7" fillId="0" borderId="0" xfId="0" applyNumberFormat="1" applyFont="1"/>
    <xf numFmtId="42" fontId="7" fillId="0" borderId="5" xfId="0" applyNumberFormat="1" applyFont="1" applyBorder="1"/>
    <xf numFmtId="164" fontId="8" fillId="0" borderId="4" xfId="0" applyNumberFormat="1" applyFont="1" applyBorder="1"/>
    <xf numFmtId="164" fontId="8" fillId="0" borderId="0" xfId="0" applyNumberFormat="1" applyFont="1"/>
    <xf numFmtId="164" fontId="8" fillId="0" borderId="5" xfId="0" applyNumberFormat="1" applyFont="1" applyBorder="1"/>
    <xf numFmtId="9" fontId="1" fillId="0" borderId="4" xfId="1" applyFont="1" applyFill="1" applyBorder="1" applyAlignment="1">
      <alignment horizontal="center"/>
    </xf>
    <xf numFmtId="9" fontId="1" fillId="0" borderId="0" xfId="1" applyFont="1" applyFill="1" applyBorder="1" applyAlignment="1">
      <alignment horizontal="center"/>
    </xf>
    <xf numFmtId="9" fontId="1" fillId="0" borderId="5" xfId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42" fontId="1" fillId="0" borderId="4" xfId="0" applyNumberFormat="1" applyFont="1" applyBorder="1" applyAlignment="1">
      <alignment horizontal="left"/>
    </xf>
    <xf numFmtId="42" fontId="1" fillId="0" borderId="0" xfId="0" applyNumberFormat="1" applyFont="1" applyAlignment="1">
      <alignment horizontal="left"/>
    </xf>
    <xf numFmtId="42" fontId="1" fillId="0" borderId="5" xfId="0" applyNumberFormat="1" applyFont="1" applyBorder="1" applyAlignment="1">
      <alignment horizontal="left"/>
    </xf>
    <xf numFmtId="42" fontId="1" fillId="0" borderId="0" xfId="0" applyNumberFormat="1" applyFont="1"/>
    <xf numFmtId="42" fontId="1" fillId="0" borderId="5" xfId="0" applyNumberFormat="1" applyFont="1" applyBorder="1"/>
    <xf numFmtId="9" fontId="1" fillId="0" borderId="4" xfId="1" applyFont="1" applyBorder="1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164" fontId="7" fillId="0" borderId="5" xfId="0" applyNumberFormat="1" applyFont="1" applyBorder="1"/>
    <xf numFmtId="9" fontId="1" fillId="0" borderId="0" xfId="1" applyFont="1"/>
    <xf numFmtId="0" fontId="1" fillId="0" borderId="8" xfId="0" applyFont="1" applyBorder="1" applyAlignment="1">
      <alignment horizontal="center"/>
    </xf>
    <xf numFmtId="9" fontId="1" fillId="0" borderId="6" xfId="1" applyFont="1" applyBorder="1" applyAlignment="1">
      <alignment horizontal="center"/>
    </xf>
    <xf numFmtId="9" fontId="1" fillId="0" borderId="7" xfId="1" applyFont="1" applyBorder="1" applyAlignment="1">
      <alignment horizontal="center"/>
    </xf>
    <xf numFmtId="9" fontId="1" fillId="0" borderId="8" xfId="1" applyFont="1" applyBorder="1" applyAlignment="1">
      <alignment horizontal="center"/>
    </xf>
    <xf numFmtId="9" fontId="1" fillId="0" borderId="6" xfId="1" applyFont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3" fillId="0" borderId="1" xfId="0" applyFont="1" applyBorder="1"/>
    <xf numFmtId="0" fontId="12" fillId="0" borderId="3" xfId="0" applyFont="1" applyBorder="1"/>
    <xf numFmtId="0" fontId="9" fillId="0" borderId="4" xfId="0" applyFont="1" applyBorder="1" applyAlignment="1">
      <alignment horizontal="center" wrapText="1"/>
    </xf>
    <xf numFmtId="0" fontId="12" fillId="0" borderId="5" xfId="0" applyFont="1" applyBorder="1"/>
    <xf numFmtId="0" fontId="13" fillId="0" borderId="4" xfId="0" applyFont="1" applyBorder="1"/>
    <xf numFmtId="0" fontId="9" fillId="0" borderId="4" xfId="0" applyFont="1" applyBorder="1" applyAlignment="1">
      <alignment horizontal="center"/>
    </xf>
    <xf numFmtId="164" fontId="12" fillId="0" borderId="4" xfId="0" applyNumberFormat="1" applyFont="1" applyBorder="1"/>
    <xf numFmtId="9" fontId="12" fillId="0" borderId="5" xfId="1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5" fillId="0" borderId="5" xfId="0" applyNumberFormat="1" applyFont="1" applyBorder="1"/>
    <xf numFmtId="0" fontId="12" fillId="0" borderId="4" xfId="0" applyFont="1" applyBorder="1"/>
    <xf numFmtId="42" fontId="12" fillId="0" borderId="4" xfId="0" applyNumberFormat="1" applyFont="1" applyBorder="1"/>
    <xf numFmtId="42" fontId="14" fillId="0" borderId="4" xfId="0" applyNumberFormat="1" applyFont="1" applyBorder="1" applyAlignment="1">
      <alignment vertical="center"/>
    </xf>
    <xf numFmtId="42" fontId="15" fillId="0" borderId="4" xfId="0" applyNumberFormat="1" applyFont="1" applyBorder="1"/>
    <xf numFmtId="164" fontId="16" fillId="0" borderId="4" xfId="0" applyNumberFormat="1" applyFont="1" applyBorder="1"/>
    <xf numFmtId="9" fontId="12" fillId="0" borderId="4" xfId="1" applyFont="1" applyFill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42" fontId="12" fillId="0" borderId="4" xfId="0" applyNumberFormat="1" applyFont="1" applyBorder="1" applyAlignment="1">
      <alignment horizontal="left"/>
    </xf>
    <xf numFmtId="9" fontId="12" fillId="0" borderId="4" xfId="1" applyFont="1" applyBorder="1"/>
    <xf numFmtId="9" fontId="12" fillId="0" borderId="6" xfId="1" applyFont="1" applyBorder="1" applyAlignment="1">
      <alignment horizontal="right"/>
    </xf>
    <xf numFmtId="9" fontId="12" fillId="0" borderId="8" xfId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20" fillId="0" borderId="10" xfId="0" applyFont="1" applyBorder="1"/>
    <xf numFmtId="0" fontId="20" fillId="0" borderId="10" xfId="0" applyFont="1" applyBorder="1" applyAlignment="1">
      <alignment horizontal="center"/>
    </xf>
    <xf numFmtId="9" fontId="20" fillId="0" borderId="10" xfId="1" applyFont="1" applyBorder="1" applyAlignment="1">
      <alignment horizontal="center"/>
    </xf>
    <xf numFmtId="165" fontId="20" fillId="0" borderId="10" xfId="2" applyNumberFormat="1" applyFont="1" applyBorder="1" applyAlignment="1">
      <alignment horizontal="center"/>
    </xf>
    <xf numFmtId="0" fontId="19" fillId="0" borderId="9" xfId="0" applyFont="1" applyBorder="1" applyAlignment="1">
      <alignment horizontal="center" wrapText="1"/>
    </xf>
    <xf numFmtId="0" fontId="19" fillId="0" borderId="9" xfId="0" applyFont="1" applyBorder="1" applyAlignment="1">
      <alignment vertical="center"/>
    </xf>
    <xf numFmtId="165" fontId="20" fillId="0" borderId="10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0" fontId="9" fillId="0" borderId="13" xfId="0" applyFont="1" applyBorder="1" applyAlignment="1">
      <alignment vertical="center"/>
    </xf>
    <xf numFmtId="0" fontId="9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vertical="center"/>
    </xf>
    <xf numFmtId="0" fontId="12" fillId="0" borderId="1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9" fontId="12" fillId="2" borderId="14" xfId="0" applyNumberFormat="1" applyFont="1" applyFill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9" fontId="12" fillId="2" borderId="12" xfId="0" applyNumberFormat="1" applyFont="1" applyFill="1" applyBorder="1" applyAlignment="1">
      <alignment horizontal="center"/>
    </xf>
    <xf numFmtId="165" fontId="12" fillId="0" borderId="12" xfId="0" applyNumberFormat="1" applyFont="1" applyBorder="1" applyAlignment="1">
      <alignment horizontal="center"/>
    </xf>
    <xf numFmtId="166" fontId="20" fillId="0" borderId="10" xfId="1" applyNumberFormat="1" applyFont="1" applyBorder="1" applyAlignment="1">
      <alignment horizontal="center"/>
    </xf>
    <xf numFmtId="42" fontId="20" fillId="0" borderId="10" xfId="0" applyNumberFormat="1" applyFont="1" applyBorder="1"/>
    <xf numFmtId="42" fontId="20" fillId="0" borderId="10" xfId="0" applyNumberFormat="1" applyFont="1" applyBorder="1" applyAlignment="1">
      <alignment horizontal="center"/>
    </xf>
    <xf numFmtId="166" fontId="12" fillId="2" borderId="12" xfId="1" applyNumberFormat="1" applyFont="1" applyFill="1" applyBorder="1" applyAlignment="1">
      <alignment horizontal="center"/>
    </xf>
    <xf numFmtId="42" fontId="1" fillId="0" borderId="4" xfId="0" applyNumberFormat="1" applyFont="1" applyBorder="1" applyAlignment="1">
      <alignment vertical="center"/>
    </xf>
    <xf numFmtId="0" fontId="17" fillId="0" borderId="7" xfId="0" applyFont="1" applyBorder="1"/>
    <xf numFmtId="0" fontId="18" fillId="0" borderId="7" xfId="0" applyFont="1" applyBorder="1"/>
    <xf numFmtId="165" fontId="12" fillId="0" borderId="15" xfId="0" applyNumberFormat="1" applyFont="1" applyBorder="1" applyAlignment="1">
      <alignment horizontal="center"/>
    </xf>
    <xf numFmtId="1" fontId="12" fillId="2" borderId="12" xfId="0" applyNumberFormat="1" applyFont="1" applyFill="1" applyBorder="1" applyAlignment="1">
      <alignment horizontal="center"/>
    </xf>
    <xf numFmtId="164" fontId="1" fillId="3" borderId="4" xfId="0" applyNumberFormat="1" applyFont="1" applyFill="1" applyBorder="1"/>
    <xf numFmtId="164" fontId="6" fillId="3" borderId="4" xfId="0" applyNumberFormat="1" applyFont="1" applyFill="1" applyBorder="1"/>
    <xf numFmtId="0" fontId="4" fillId="3" borderId="0" xfId="0" applyFont="1" applyFill="1"/>
    <xf numFmtId="42" fontId="1" fillId="3" borderId="4" xfId="0" applyNumberFormat="1" applyFont="1" applyFill="1" applyBorder="1"/>
    <xf numFmtId="42" fontId="6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20" fillId="0" borderId="16" xfId="0" applyFont="1" applyBorder="1"/>
    <xf numFmtId="0" fontId="20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" fillId="4" borderId="0" xfId="0" applyFont="1" applyFill="1"/>
    <xf numFmtId="9" fontId="1" fillId="0" borderId="0" xfId="1" applyFont="1" applyBorder="1" applyAlignment="1">
      <alignment vertical="center"/>
    </xf>
    <xf numFmtId="0" fontId="1" fillId="5" borderId="0" xfId="0" applyFont="1" applyFill="1"/>
    <xf numFmtId="0" fontId="1" fillId="2" borderId="0" xfId="0" applyFont="1" applyFill="1"/>
    <xf numFmtId="1" fontId="1" fillId="0" borderId="0" xfId="0" applyNumberFormat="1" applyFont="1"/>
    <xf numFmtId="1" fontId="1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1" fontId="7" fillId="0" borderId="0" xfId="0" applyNumberFormat="1" applyFont="1"/>
    <xf numFmtId="1" fontId="8" fillId="0" borderId="0" xfId="0" applyNumberFormat="1" applyFont="1"/>
    <xf numFmtId="1" fontId="1" fillId="0" borderId="0" xfId="1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left"/>
    </xf>
    <xf numFmtId="1" fontId="1" fillId="0" borderId="7" xfId="0" applyNumberFormat="1" applyFont="1" applyBorder="1" applyAlignment="1">
      <alignment horizontal="center"/>
    </xf>
    <xf numFmtId="164" fontId="1" fillId="3" borderId="4" xfId="0" applyNumberFormat="1" applyFont="1" applyFill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9" fontId="12" fillId="0" borderId="5" xfId="1" applyFont="1" applyBorder="1" applyAlignment="1">
      <alignment vertical="center"/>
    </xf>
    <xf numFmtId="1" fontId="1" fillId="0" borderId="0" xfId="1" applyNumberFormat="1" applyFont="1" applyBorder="1" applyAlignment="1">
      <alignment horizontal="center" vertical="center" wrapText="1"/>
    </xf>
    <xf numFmtId="1" fontId="1" fillId="0" borderId="0" xfId="1" applyNumberFormat="1" applyFont="1" applyBorder="1" applyAlignment="1">
      <alignment horizontal="center"/>
    </xf>
    <xf numFmtId="1" fontId="1" fillId="0" borderId="0" xfId="1" applyNumberFormat="1" applyFont="1" applyBorder="1" applyAlignment="1">
      <alignment horizontal="center" vertical="center"/>
    </xf>
    <xf numFmtId="0" fontId="21" fillId="0" borderId="0" xfId="0" applyFont="1"/>
    <xf numFmtId="0" fontId="1" fillId="0" borderId="0" xfId="0" applyFont="1" applyAlignment="1">
      <alignment horizontal="left"/>
    </xf>
    <xf numFmtId="0" fontId="4" fillId="0" borderId="19" xfId="0" applyFont="1" applyBorder="1"/>
    <xf numFmtId="0" fontId="4" fillId="0" borderId="20" xfId="0" applyFont="1" applyBorder="1"/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1" fillId="4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/>
    <xf numFmtId="0" fontId="12" fillId="5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/>
    <xf numFmtId="0" fontId="12" fillId="5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4" fillId="0" borderId="3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FF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2"/>
  <sheetViews>
    <sheetView tabSelected="1" zoomScaleNormal="100" workbookViewId="0">
      <selection activeCell="D12" sqref="D12"/>
    </sheetView>
  </sheetViews>
  <sheetFormatPr defaultRowHeight="14.5" x14ac:dyDescent="0.35"/>
  <cols>
    <col min="1" max="1" width="5.54296875" customWidth="1"/>
    <col min="2" max="2" width="38.36328125" bestFit="1" customWidth="1"/>
    <col min="3" max="3" width="6.81640625" hidden="1" customWidth="1"/>
    <col min="4" max="4" width="21.6328125" customWidth="1"/>
    <col min="5" max="5" width="15.6328125" customWidth="1"/>
    <col min="6" max="6" width="5.26953125" bestFit="1" customWidth="1"/>
    <col min="7" max="7" width="6.6328125" customWidth="1"/>
    <col min="8" max="8" width="15.6328125" customWidth="1"/>
    <col min="9" max="9" width="5.26953125" customWidth="1"/>
    <col min="10" max="10" width="6.6328125" customWidth="1"/>
    <col min="11" max="11" width="15.7265625" customWidth="1"/>
    <col min="12" max="12" width="5.26953125" customWidth="1"/>
    <col min="13" max="13" width="15.7265625" customWidth="1"/>
    <col min="14" max="14" width="5.81640625" customWidth="1"/>
    <col min="15" max="15" width="15.7265625" customWidth="1"/>
    <col min="16" max="16" width="5.7265625" customWidth="1"/>
    <col min="17" max="17" width="15.6328125" customWidth="1"/>
    <col min="18" max="18" width="5.81640625" customWidth="1"/>
  </cols>
  <sheetData>
    <row r="1" spans="1:18" ht="20" x14ac:dyDescent="0.4">
      <c r="A1" s="4" t="s">
        <v>26</v>
      </c>
      <c r="B1" s="1"/>
      <c r="C1" s="1"/>
      <c r="D1" s="1"/>
      <c r="E1" s="1"/>
      <c r="F1" s="1"/>
      <c r="G1" s="1"/>
      <c r="I1" s="1"/>
      <c r="J1" s="1"/>
      <c r="K1" s="1"/>
      <c r="L1" s="1"/>
      <c r="M1" s="1"/>
      <c r="N1" s="1"/>
      <c r="O1" s="1"/>
      <c r="P1" s="1"/>
    </row>
    <row r="2" spans="1:18" ht="20" x14ac:dyDescent="0.4">
      <c r="A2" s="2" t="s">
        <v>27</v>
      </c>
      <c r="B2" s="1"/>
      <c r="C2" s="1"/>
      <c r="D2" s="1"/>
      <c r="E2" s="1"/>
      <c r="F2" s="1"/>
      <c r="G2" s="1"/>
      <c r="I2" s="1"/>
      <c r="J2" s="1"/>
      <c r="K2" s="1"/>
      <c r="L2" s="1"/>
      <c r="M2" s="1"/>
      <c r="N2" s="1"/>
      <c r="O2" s="1"/>
      <c r="P2" s="1"/>
    </row>
    <row r="3" spans="1:18" ht="16" thickBot="1" x14ac:dyDescent="0.4">
      <c r="A3" s="1" t="s">
        <v>49</v>
      </c>
      <c r="B3" s="1"/>
      <c r="C3" s="1"/>
      <c r="D3" s="1"/>
      <c r="E3" s="1"/>
      <c r="F3" s="1"/>
      <c r="G3" s="1"/>
      <c r="I3" s="1"/>
      <c r="J3" s="1"/>
      <c r="K3" s="1"/>
      <c r="L3" s="1"/>
      <c r="M3" s="1"/>
      <c r="N3" s="1"/>
      <c r="O3" s="1"/>
      <c r="P3" s="1"/>
    </row>
    <row r="4" spans="1:18" ht="16" thickBot="1" x14ac:dyDescent="0.4">
      <c r="A4" s="3" t="s">
        <v>52</v>
      </c>
      <c r="B4" s="1"/>
      <c r="C4" s="1"/>
      <c r="D4" s="1"/>
      <c r="E4" s="1"/>
      <c r="F4" s="1"/>
      <c r="G4" s="1"/>
      <c r="I4" s="1"/>
      <c r="J4" s="1"/>
      <c r="K4" s="1"/>
      <c r="L4" s="1"/>
      <c r="M4" s="1"/>
      <c r="N4" s="1"/>
      <c r="O4" s="1"/>
      <c r="P4" s="1"/>
    </row>
    <row r="5" spans="1:18" ht="16" thickTop="1" x14ac:dyDescent="0.35">
      <c r="A5" s="110" t="s">
        <v>50</v>
      </c>
      <c r="B5" s="110"/>
      <c r="C5" s="156" t="s">
        <v>20</v>
      </c>
      <c r="D5" s="158" t="s">
        <v>74</v>
      </c>
      <c r="E5" s="7"/>
      <c r="F5" s="8"/>
      <c r="G5" s="156" t="s">
        <v>19</v>
      </c>
      <c r="H5" s="44"/>
      <c r="I5" s="8"/>
      <c r="J5" s="156" t="s">
        <v>25</v>
      </c>
      <c r="K5" s="44"/>
      <c r="L5" s="45"/>
      <c r="M5" s="55"/>
      <c r="N5" s="56"/>
      <c r="O5" s="55"/>
      <c r="P5" s="56"/>
      <c r="Q5" s="55"/>
      <c r="R5" s="56"/>
    </row>
    <row r="6" spans="1:18" ht="31" customHeight="1" x14ac:dyDescent="0.35">
      <c r="A6" s="6"/>
      <c r="B6" s="1"/>
      <c r="C6" s="157"/>
      <c r="D6" s="159"/>
      <c r="E6" s="9" t="s">
        <v>28</v>
      </c>
      <c r="F6" s="10"/>
      <c r="G6" s="157"/>
      <c r="H6" s="9" t="s">
        <v>29</v>
      </c>
      <c r="I6" s="1"/>
      <c r="J6" s="157"/>
      <c r="K6" s="9" t="s">
        <v>30</v>
      </c>
      <c r="L6" s="13"/>
      <c r="M6" s="57" t="s">
        <v>31</v>
      </c>
      <c r="N6" s="58"/>
      <c r="O6" s="57" t="s">
        <v>32</v>
      </c>
      <c r="P6" s="58"/>
      <c r="Q6" s="57" t="s">
        <v>33</v>
      </c>
      <c r="R6" s="58"/>
    </row>
    <row r="7" spans="1:18" ht="4" customHeight="1" x14ac:dyDescent="0.35">
      <c r="A7" s="6"/>
      <c r="B7" s="1"/>
      <c r="C7" s="157"/>
      <c r="D7" s="159"/>
      <c r="E7" s="9"/>
      <c r="F7" s="10"/>
      <c r="G7" s="157"/>
      <c r="H7" s="46"/>
      <c r="I7" s="1"/>
      <c r="J7" s="157"/>
      <c r="K7" s="46"/>
      <c r="L7" s="13"/>
      <c r="M7" s="59"/>
      <c r="N7" s="58"/>
      <c r="O7" s="59"/>
      <c r="P7" s="58"/>
      <c r="Q7" s="59"/>
      <c r="R7" s="58"/>
    </row>
    <row r="8" spans="1:18" ht="15.5" x14ac:dyDescent="0.35">
      <c r="A8" s="1"/>
      <c r="B8" s="1"/>
      <c r="C8" s="157"/>
      <c r="D8" s="159"/>
      <c r="E8" s="11"/>
      <c r="F8" s="5"/>
      <c r="G8" s="157"/>
      <c r="H8" s="11"/>
      <c r="I8" s="1"/>
      <c r="J8" s="157"/>
      <c r="K8" s="11"/>
      <c r="L8" s="13"/>
      <c r="M8" s="60"/>
      <c r="N8" s="58"/>
      <c r="O8" s="60"/>
      <c r="P8" s="58"/>
      <c r="Q8" s="60"/>
      <c r="R8" s="58"/>
    </row>
    <row r="9" spans="1:18" ht="6" customHeight="1" x14ac:dyDescent="0.35">
      <c r="A9" s="1"/>
      <c r="B9" s="1"/>
      <c r="C9" s="13"/>
      <c r="D9" s="1"/>
      <c r="E9" s="12"/>
      <c r="F9" s="1"/>
      <c r="G9" s="13"/>
      <c r="H9" s="46"/>
      <c r="I9" s="1"/>
      <c r="J9" s="13"/>
      <c r="K9" s="46"/>
      <c r="L9" s="13"/>
      <c r="M9" s="59"/>
      <c r="N9" s="58"/>
      <c r="O9" s="59"/>
      <c r="P9" s="58"/>
      <c r="Q9" s="59"/>
      <c r="R9" s="58"/>
    </row>
    <row r="10" spans="1:18" ht="15.5" x14ac:dyDescent="0.35">
      <c r="A10" s="3" t="s">
        <v>0</v>
      </c>
      <c r="B10" s="1"/>
      <c r="C10" s="13"/>
      <c r="D10" s="123"/>
      <c r="E10" s="14"/>
      <c r="F10" s="15"/>
      <c r="G10" s="13"/>
      <c r="H10" s="46"/>
      <c r="I10" s="1"/>
      <c r="J10" s="13"/>
      <c r="K10" s="46"/>
      <c r="L10" s="13"/>
      <c r="M10" s="59"/>
      <c r="N10" s="58"/>
      <c r="O10" s="59"/>
      <c r="P10" s="58"/>
      <c r="Q10" s="59"/>
      <c r="R10" s="58"/>
    </row>
    <row r="11" spans="1:18" ht="31" x14ac:dyDescent="0.35">
      <c r="A11" s="6"/>
      <c r="B11" s="6" t="s">
        <v>71</v>
      </c>
      <c r="C11" s="22">
        <v>0.63</v>
      </c>
      <c r="D11" s="135" t="s">
        <v>94</v>
      </c>
      <c r="E11" s="132">
        <v>1897000</v>
      </c>
      <c r="F11" s="120">
        <f>E11/E$21</f>
        <v>0.71022089105204045</v>
      </c>
      <c r="G11" s="22">
        <v>0.67</v>
      </c>
      <c r="H11" s="132">
        <v>2077500</v>
      </c>
      <c r="I11" s="120">
        <f>H11/H$21</f>
        <v>0.76759652687973401</v>
      </c>
      <c r="J11" s="22">
        <v>0.73599999999999999</v>
      </c>
      <c r="K11" s="132">
        <v>2240000</v>
      </c>
      <c r="L11" s="22">
        <f>K11/K$21</f>
        <v>0.77268023456364265</v>
      </c>
      <c r="M11" s="133">
        <f>M30*M32</f>
        <v>2375520</v>
      </c>
      <c r="N11" s="134">
        <f>M11/M$21</f>
        <v>0.77912212976841355</v>
      </c>
      <c r="O11" s="133">
        <f>O30*O32</f>
        <v>2499399.9531900003</v>
      </c>
      <c r="P11" s="134">
        <f>O11/O$21</f>
        <v>0.7840759211276821</v>
      </c>
      <c r="Q11" s="133">
        <f>Q30*Q32</f>
        <v>2671652.91708</v>
      </c>
      <c r="R11" s="134">
        <f>Q11/Q$21</f>
        <v>0.79154954327778282</v>
      </c>
    </row>
    <row r="12" spans="1:18" ht="15.5" x14ac:dyDescent="0.35">
      <c r="A12" s="1"/>
      <c r="B12" s="1" t="s">
        <v>93</v>
      </c>
      <c r="C12" s="17">
        <v>0.06</v>
      </c>
      <c r="D12" s="136" t="s">
        <v>73</v>
      </c>
      <c r="E12" s="108">
        <v>124000</v>
      </c>
      <c r="F12" s="16">
        <f t="shared" ref="F12:I20" si="0">E12/E$21</f>
        <v>4.6424560089853989E-2</v>
      </c>
      <c r="G12" s="17">
        <v>0.05</v>
      </c>
      <c r="H12" s="108">
        <v>124000</v>
      </c>
      <c r="I12" s="16">
        <f t="shared" si="0"/>
        <v>4.5815629041197119E-2</v>
      </c>
      <c r="J12" s="17">
        <v>5.1999999999999998E-2</v>
      </c>
      <c r="K12" s="108">
        <v>124000</v>
      </c>
      <c r="L12" s="17">
        <f t="shared" ref="L12:L20" si="1">K12/K$21</f>
        <v>4.2773370127630217E-2</v>
      </c>
      <c r="M12" s="61">
        <v>124000</v>
      </c>
      <c r="N12" s="62">
        <f t="shared" ref="N12:N20" si="2">M12/M$21</f>
        <v>4.0669471985621375E-2</v>
      </c>
      <c r="O12" s="61">
        <v>124000</v>
      </c>
      <c r="P12" s="62">
        <f t="shared" ref="P12:P20" si="3">O12/O$21</f>
        <v>3.8899502296838549E-2</v>
      </c>
      <c r="Q12" s="61">
        <v>124000</v>
      </c>
      <c r="R12" s="62">
        <f t="shared" ref="R12:R20" si="4">Q12/Q$21</f>
        <v>3.6738358766198222E-2</v>
      </c>
    </row>
    <row r="13" spans="1:18" ht="15.5" hidden="1" customHeight="1" x14ac:dyDescent="0.35">
      <c r="A13" s="1"/>
      <c r="B13" s="1" t="s">
        <v>1</v>
      </c>
      <c r="C13" s="17"/>
      <c r="D13" s="136"/>
      <c r="E13" s="108">
        <v>0</v>
      </c>
      <c r="F13" s="16">
        <f t="shared" si="0"/>
        <v>0</v>
      </c>
      <c r="G13" s="17"/>
      <c r="H13" s="108">
        <v>0</v>
      </c>
      <c r="I13" s="16">
        <f t="shared" si="0"/>
        <v>0</v>
      </c>
      <c r="J13" s="17"/>
      <c r="K13" s="108">
        <v>0</v>
      </c>
      <c r="L13" s="17">
        <f t="shared" si="1"/>
        <v>0</v>
      </c>
      <c r="M13" s="61">
        <v>0</v>
      </c>
      <c r="N13" s="62">
        <f t="shared" si="2"/>
        <v>0</v>
      </c>
      <c r="O13" s="61">
        <v>0</v>
      </c>
      <c r="P13" s="62">
        <f t="shared" si="3"/>
        <v>0</v>
      </c>
      <c r="Q13" s="61">
        <v>0</v>
      </c>
      <c r="R13" s="62">
        <f t="shared" si="4"/>
        <v>0</v>
      </c>
    </row>
    <row r="14" spans="1:18" ht="15.5" hidden="1" customHeight="1" x14ac:dyDescent="0.35">
      <c r="A14" s="1"/>
      <c r="B14" s="1" t="s">
        <v>2</v>
      </c>
      <c r="C14" s="17"/>
      <c r="D14" s="136"/>
      <c r="E14" s="108">
        <v>0</v>
      </c>
      <c r="F14" s="16">
        <f t="shared" si="0"/>
        <v>0</v>
      </c>
      <c r="G14" s="17"/>
      <c r="H14" s="108">
        <v>0</v>
      </c>
      <c r="I14" s="16">
        <f t="shared" si="0"/>
        <v>0</v>
      </c>
      <c r="J14" s="17"/>
      <c r="K14" s="108">
        <v>0</v>
      </c>
      <c r="L14" s="17">
        <f t="shared" si="1"/>
        <v>0</v>
      </c>
      <c r="M14" s="61">
        <v>0</v>
      </c>
      <c r="N14" s="62">
        <f t="shared" si="2"/>
        <v>0</v>
      </c>
      <c r="O14" s="61">
        <v>0</v>
      </c>
      <c r="P14" s="62">
        <f t="shared" si="3"/>
        <v>0</v>
      </c>
      <c r="Q14" s="61">
        <v>0</v>
      </c>
      <c r="R14" s="62">
        <f t="shared" si="4"/>
        <v>0</v>
      </c>
    </row>
    <row r="15" spans="1:18" ht="15.5" x14ac:dyDescent="0.35">
      <c r="A15" s="1"/>
      <c r="B15" s="1" t="s">
        <v>3</v>
      </c>
      <c r="C15" s="17">
        <v>0.17</v>
      </c>
      <c r="D15" s="136" t="s">
        <v>75</v>
      </c>
      <c r="E15" s="108">
        <v>400000</v>
      </c>
      <c r="F15" s="16">
        <f t="shared" si="0"/>
        <v>0.1497566454511419</v>
      </c>
      <c r="G15" s="17">
        <v>0.16</v>
      </c>
      <c r="H15" s="108">
        <v>325000</v>
      </c>
      <c r="I15" s="16">
        <f t="shared" si="0"/>
        <v>0.12008128579346018</v>
      </c>
      <c r="J15" s="17">
        <v>0.154</v>
      </c>
      <c r="K15" s="108">
        <v>375000</v>
      </c>
      <c r="L15" s="17">
        <f t="shared" si="1"/>
        <v>0.12935494998275268</v>
      </c>
      <c r="M15" s="61">
        <f>Assumptions!H14</f>
        <v>386250</v>
      </c>
      <c r="N15" s="62">
        <f t="shared" si="2"/>
        <v>0.12668212543908269</v>
      </c>
      <c r="O15" s="61">
        <f>Assumptions!J14</f>
        <v>397837.5</v>
      </c>
      <c r="P15" s="62">
        <f t="shared" si="3"/>
        <v>0.1248038769759557</v>
      </c>
      <c r="Q15" s="61">
        <f>Assumptions!L14</f>
        <v>409772.625</v>
      </c>
      <c r="R15" s="62">
        <f t="shared" si="4"/>
        <v>0.12140623959529682</v>
      </c>
    </row>
    <row r="16" spans="1:18" ht="15.5" hidden="1" customHeight="1" x14ac:dyDescent="0.35">
      <c r="A16" s="1"/>
      <c r="B16" s="1" t="s">
        <v>4</v>
      </c>
      <c r="C16" s="17"/>
      <c r="D16" s="136"/>
      <c r="E16" s="108">
        <v>0</v>
      </c>
      <c r="F16" s="16">
        <f t="shared" si="0"/>
        <v>0</v>
      </c>
      <c r="G16" s="17"/>
      <c r="H16" s="108">
        <v>0</v>
      </c>
      <c r="I16" s="16">
        <f t="shared" si="0"/>
        <v>0</v>
      </c>
      <c r="J16" s="17"/>
      <c r="K16" s="108">
        <v>0</v>
      </c>
      <c r="L16" s="17">
        <f t="shared" si="1"/>
        <v>0</v>
      </c>
      <c r="M16" s="61">
        <v>0</v>
      </c>
      <c r="N16" s="62">
        <f t="shared" si="2"/>
        <v>0</v>
      </c>
      <c r="O16" s="61">
        <v>0</v>
      </c>
      <c r="P16" s="62">
        <f t="shared" si="3"/>
        <v>0</v>
      </c>
      <c r="Q16" s="61">
        <v>0</v>
      </c>
      <c r="R16" s="62">
        <f t="shared" si="4"/>
        <v>0</v>
      </c>
    </row>
    <row r="17" spans="1:18" ht="15.5" hidden="1" customHeight="1" x14ac:dyDescent="0.35">
      <c r="A17" s="1"/>
      <c r="B17" s="1" t="s">
        <v>5</v>
      </c>
      <c r="C17" s="17"/>
      <c r="D17" s="136"/>
      <c r="E17" s="108">
        <v>0</v>
      </c>
      <c r="F17" s="16">
        <f t="shared" si="0"/>
        <v>0</v>
      </c>
      <c r="G17" s="17"/>
      <c r="H17" s="108">
        <v>0</v>
      </c>
      <c r="I17" s="16">
        <f t="shared" si="0"/>
        <v>0</v>
      </c>
      <c r="J17" s="17"/>
      <c r="K17" s="108">
        <v>0</v>
      </c>
      <c r="L17" s="17">
        <f t="shared" si="1"/>
        <v>0</v>
      </c>
      <c r="M17" s="61">
        <v>0</v>
      </c>
      <c r="N17" s="62">
        <f t="shared" si="2"/>
        <v>0</v>
      </c>
      <c r="O17" s="61">
        <v>0</v>
      </c>
      <c r="P17" s="62">
        <f t="shared" si="3"/>
        <v>0</v>
      </c>
      <c r="Q17" s="61">
        <v>0</v>
      </c>
      <c r="R17" s="62">
        <f t="shared" si="4"/>
        <v>0</v>
      </c>
    </row>
    <row r="18" spans="1:18" ht="15.5" hidden="1" customHeight="1" x14ac:dyDescent="0.35">
      <c r="A18" s="1"/>
      <c r="B18" s="1" t="s">
        <v>6</v>
      </c>
      <c r="C18" s="17"/>
      <c r="D18" s="136"/>
      <c r="E18" s="108">
        <v>0</v>
      </c>
      <c r="F18" s="16">
        <f t="shared" si="0"/>
        <v>0</v>
      </c>
      <c r="G18" s="17"/>
      <c r="H18" s="108">
        <v>0</v>
      </c>
      <c r="I18" s="16">
        <f t="shared" si="0"/>
        <v>0</v>
      </c>
      <c r="J18" s="17"/>
      <c r="K18" s="108">
        <v>0</v>
      </c>
      <c r="L18" s="17">
        <f t="shared" si="1"/>
        <v>0</v>
      </c>
      <c r="M18" s="61">
        <v>0</v>
      </c>
      <c r="N18" s="62">
        <f t="shared" si="2"/>
        <v>0</v>
      </c>
      <c r="O18" s="61">
        <v>0</v>
      </c>
      <c r="P18" s="62">
        <f t="shared" si="3"/>
        <v>0</v>
      </c>
      <c r="Q18" s="61">
        <v>0</v>
      </c>
      <c r="R18" s="62">
        <f t="shared" si="4"/>
        <v>0</v>
      </c>
    </row>
    <row r="19" spans="1:18" ht="15.5" hidden="1" customHeight="1" x14ac:dyDescent="0.35">
      <c r="A19" s="1"/>
      <c r="B19" s="1" t="s">
        <v>7</v>
      </c>
      <c r="C19" s="17"/>
      <c r="D19" s="136"/>
      <c r="E19" s="108">
        <v>0</v>
      </c>
      <c r="F19" s="16">
        <f t="shared" si="0"/>
        <v>0</v>
      </c>
      <c r="G19" s="17"/>
      <c r="H19" s="108">
        <v>0</v>
      </c>
      <c r="I19" s="16">
        <f t="shared" si="0"/>
        <v>0</v>
      </c>
      <c r="J19" s="17"/>
      <c r="K19" s="108">
        <v>0</v>
      </c>
      <c r="L19" s="17">
        <f t="shared" si="1"/>
        <v>0</v>
      </c>
      <c r="M19" s="61">
        <v>0</v>
      </c>
      <c r="N19" s="62">
        <f t="shared" si="2"/>
        <v>0</v>
      </c>
      <c r="O19" s="61">
        <v>0</v>
      </c>
      <c r="P19" s="62">
        <f t="shared" si="3"/>
        <v>0</v>
      </c>
      <c r="Q19" s="61">
        <v>0</v>
      </c>
      <c r="R19" s="62">
        <f t="shared" si="4"/>
        <v>0</v>
      </c>
    </row>
    <row r="20" spans="1:18" ht="15.5" x14ac:dyDescent="0.35">
      <c r="A20" s="1"/>
      <c r="B20" s="1" t="s">
        <v>8</v>
      </c>
      <c r="C20" s="17">
        <v>0.14000000000000001</v>
      </c>
      <c r="D20" s="136" t="s">
        <v>76</v>
      </c>
      <c r="E20" s="109">
        <v>250000</v>
      </c>
      <c r="F20" s="16">
        <f t="shared" si="0"/>
        <v>9.3597903406963681E-2</v>
      </c>
      <c r="G20" s="17">
        <v>0.12</v>
      </c>
      <c r="H20" s="109">
        <v>180000</v>
      </c>
      <c r="I20" s="16">
        <f t="shared" si="0"/>
        <v>6.6506558285608725E-2</v>
      </c>
      <c r="J20" s="17">
        <v>5.8000000000000003E-2</v>
      </c>
      <c r="K20" s="109">
        <v>160000</v>
      </c>
      <c r="L20" s="17">
        <f t="shared" si="1"/>
        <v>5.5191445325974475E-2</v>
      </c>
      <c r="M20" s="63">
        <f>Assumptions!H16</f>
        <v>163200</v>
      </c>
      <c r="N20" s="62">
        <f t="shared" si="2"/>
        <v>5.3526272806882325E-2</v>
      </c>
      <c r="O20" s="63">
        <f>Assumptions!J16</f>
        <v>166464</v>
      </c>
      <c r="P20" s="62">
        <f t="shared" si="3"/>
        <v>5.2220699599523648E-2</v>
      </c>
      <c r="Q20" s="63">
        <f>Assumptions!L16</f>
        <v>169793.28</v>
      </c>
      <c r="R20" s="62">
        <f t="shared" si="4"/>
        <v>5.0305858360722169E-2</v>
      </c>
    </row>
    <row r="21" spans="1:18" ht="15.5" x14ac:dyDescent="0.35">
      <c r="A21" s="1"/>
      <c r="B21" s="5" t="s">
        <v>9</v>
      </c>
      <c r="C21" s="20"/>
      <c r="D21" s="125"/>
      <c r="E21" s="18">
        <f>SUM(E10:E20)</f>
        <v>2671000</v>
      </c>
      <c r="F21" s="19"/>
      <c r="G21" s="20"/>
      <c r="H21" s="18">
        <f>SUM(H10:H20)</f>
        <v>2706500</v>
      </c>
      <c r="I21" s="19"/>
      <c r="J21" s="20"/>
      <c r="K21" s="18">
        <f>SUM(K10:K20)</f>
        <v>2899000</v>
      </c>
      <c r="L21" s="47"/>
      <c r="M21" s="64">
        <f>SUM(M10:M20)</f>
        <v>3048970</v>
      </c>
      <c r="N21" s="65"/>
      <c r="O21" s="64">
        <f>SUM(O10:O20)</f>
        <v>3187701.4531900003</v>
      </c>
      <c r="P21" s="65"/>
      <c r="Q21" s="64">
        <f>SUM(Q10:Q20)</f>
        <v>3375218.8220799998</v>
      </c>
      <c r="R21" s="65"/>
    </row>
    <row r="22" spans="1:18" ht="15.5" x14ac:dyDescent="0.35">
      <c r="A22" s="3" t="s">
        <v>10</v>
      </c>
      <c r="B22" s="1"/>
      <c r="C22" s="17"/>
      <c r="D22" s="124"/>
      <c r="E22" s="12"/>
      <c r="F22" s="1"/>
      <c r="G22" s="17"/>
      <c r="H22" s="12"/>
      <c r="I22" s="1"/>
      <c r="J22" s="17"/>
      <c r="K22" s="12"/>
      <c r="L22" s="13"/>
      <c r="M22" s="66"/>
      <c r="N22" s="58"/>
      <c r="O22" s="66"/>
      <c r="P22" s="58"/>
      <c r="Q22" s="66"/>
      <c r="R22" s="58"/>
    </row>
    <row r="23" spans="1:18" ht="15.5" x14ac:dyDescent="0.35">
      <c r="A23" s="1"/>
      <c r="B23" s="1" t="s">
        <v>11</v>
      </c>
      <c r="C23" s="17">
        <v>0.57999999999999996</v>
      </c>
      <c r="D23" s="136" t="s">
        <v>77</v>
      </c>
      <c r="E23" s="111">
        <v>1590673</v>
      </c>
      <c r="F23" s="16">
        <f>E23/E$26</f>
        <v>0.6070330322858366</v>
      </c>
      <c r="G23" s="17">
        <v>0.6</v>
      </c>
      <c r="H23" s="111">
        <v>1745513.39</v>
      </c>
      <c r="I23" s="16">
        <f>H23/H$26</f>
        <v>0.62672561497378665</v>
      </c>
      <c r="J23" s="17">
        <v>0.60399999999999998</v>
      </c>
      <c r="K23" s="111">
        <v>1766435</v>
      </c>
      <c r="L23" s="17">
        <f>K23/K$26</f>
        <v>0.63859412298260643</v>
      </c>
      <c r="M23" s="67">
        <f>Assumptions!H18</f>
        <v>1926093.548076923</v>
      </c>
      <c r="N23" s="62">
        <f>M23/M$26</f>
        <v>0.64563162096030957</v>
      </c>
      <c r="O23" s="67">
        <f>Assumptions!J18</f>
        <v>2022398.2254807691</v>
      </c>
      <c r="P23" s="62">
        <f>O23/O$26</f>
        <v>0.64903023998687304</v>
      </c>
      <c r="Q23" s="67">
        <f>Assumptions!L18</f>
        <v>2202166.9566346155</v>
      </c>
      <c r="R23" s="62">
        <f>Q23/Q$26</f>
        <v>0.6564633871633212</v>
      </c>
    </row>
    <row r="24" spans="1:18" ht="15.5" x14ac:dyDescent="0.35">
      <c r="A24" s="1"/>
      <c r="B24" s="1" t="s">
        <v>12</v>
      </c>
      <c r="C24" s="17">
        <v>0.19</v>
      </c>
      <c r="D24" s="136" t="s">
        <v>78</v>
      </c>
      <c r="E24" s="111">
        <v>404733</v>
      </c>
      <c r="F24" s="16">
        <f t="shared" ref="F24:I25" si="5">E24/E$26</f>
        <v>0.15445430975200025</v>
      </c>
      <c r="G24" s="17">
        <v>0.15</v>
      </c>
      <c r="H24" s="111">
        <v>485167.2</v>
      </c>
      <c r="I24" s="16">
        <f t="shared" si="5"/>
        <v>0.17419901418522499</v>
      </c>
      <c r="J24" s="17">
        <v>0.153</v>
      </c>
      <c r="K24" s="111">
        <v>463655</v>
      </c>
      <c r="L24" s="17">
        <f t="shared" ref="L24:L25" si="6">K24/K$26</f>
        <v>0.16761859796228018</v>
      </c>
      <c r="M24" s="67">
        <f>Assumptions!H22</f>
        <v>510414.79024038464</v>
      </c>
      <c r="N24" s="62">
        <f t="shared" ref="N24:N25" si="7">M24/M$26</f>
        <v>0.17109237955448206</v>
      </c>
      <c r="O24" s="67">
        <f>Assumptions!J22</f>
        <v>535935.52975240385</v>
      </c>
      <c r="P24" s="62">
        <f t="shared" ref="P24:P25" si="8">O24/O$26</f>
        <v>0.17199301359652139</v>
      </c>
      <c r="Q24" s="67">
        <f>Assumptions!L22</f>
        <v>583574.24350817315</v>
      </c>
      <c r="R24" s="62">
        <f t="shared" ref="R24:R25" si="9">Q24/Q$26</f>
        <v>0.17396279759828012</v>
      </c>
    </row>
    <row r="25" spans="1:18" ht="15.5" x14ac:dyDescent="0.35">
      <c r="A25" s="1"/>
      <c r="B25" s="6" t="s">
        <v>13</v>
      </c>
      <c r="C25" s="22">
        <v>0.23</v>
      </c>
      <c r="D25" s="137" t="s">
        <v>79</v>
      </c>
      <c r="E25" s="112">
        <v>625000</v>
      </c>
      <c r="F25" s="16">
        <f t="shared" si="5"/>
        <v>0.23851265796216312</v>
      </c>
      <c r="G25" s="22">
        <v>0.25</v>
      </c>
      <c r="H25" s="112">
        <f>2785131.13-1745513-485167</f>
        <v>554451.12999999989</v>
      </c>
      <c r="I25" s="16">
        <f t="shared" si="5"/>
        <v>0.19907537084098842</v>
      </c>
      <c r="J25" s="22">
        <v>0.24399999999999999</v>
      </c>
      <c r="K25" s="112">
        <v>536041</v>
      </c>
      <c r="L25" s="17">
        <f t="shared" si="6"/>
        <v>0.19378727905511345</v>
      </c>
      <c r="M25" s="68">
        <f>Assumptions!H25</f>
        <v>546761.82000000007</v>
      </c>
      <c r="N25" s="62">
        <f t="shared" si="7"/>
        <v>0.18327599948520826</v>
      </c>
      <c r="O25" s="68">
        <f>Assumptions!J25</f>
        <v>557697.05640000012</v>
      </c>
      <c r="P25" s="62">
        <f t="shared" si="8"/>
        <v>0.1789767464166056</v>
      </c>
      <c r="Q25" s="68">
        <f>Assumptions!L25</f>
        <v>568850.99752800015</v>
      </c>
      <c r="R25" s="62">
        <f t="shared" si="9"/>
        <v>0.16957381523839868</v>
      </c>
    </row>
    <row r="26" spans="1:18" ht="15.5" x14ac:dyDescent="0.35">
      <c r="A26" s="1"/>
      <c r="B26" s="5" t="s">
        <v>14</v>
      </c>
      <c r="C26" s="25"/>
      <c r="D26" s="126"/>
      <c r="E26" s="23">
        <f>SUM(E23:E25)</f>
        <v>2620406</v>
      </c>
      <c r="F26" s="24"/>
      <c r="G26" s="25"/>
      <c r="H26" s="23">
        <f>SUM(H23:H25)</f>
        <v>2785131.7199999997</v>
      </c>
      <c r="I26" s="1"/>
      <c r="J26" s="25"/>
      <c r="K26" s="23">
        <f>SUM(K23:K25)</f>
        <v>2766131</v>
      </c>
      <c r="L26" s="13"/>
      <c r="M26" s="69">
        <f>SUM(M23:M25)</f>
        <v>2983270.1583173079</v>
      </c>
      <c r="N26" s="58"/>
      <c r="O26" s="69">
        <f>SUM(O23:O25)</f>
        <v>3116030.8116331729</v>
      </c>
      <c r="P26" s="58"/>
      <c r="Q26" s="69">
        <f>SUM(Q23:Q25)</f>
        <v>3354592.197670789</v>
      </c>
      <c r="R26" s="58"/>
    </row>
    <row r="27" spans="1:18" ht="17" x14ac:dyDescent="0.5">
      <c r="A27" s="3" t="s">
        <v>15</v>
      </c>
      <c r="C27" s="28"/>
      <c r="D27" s="127"/>
      <c r="E27" s="26">
        <f>E21-E26</f>
        <v>50594</v>
      </c>
      <c r="F27" s="27"/>
      <c r="G27" s="28"/>
      <c r="H27" s="26">
        <f>H21-H26</f>
        <v>-78631.719999999739</v>
      </c>
      <c r="I27" s="1"/>
      <c r="J27" s="28"/>
      <c r="K27" s="26">
        <f>K21-K26</f>
        <v>132869</v>
      </c>
      <c r="L27" s="13"/>
      <c r="M27" s="70">
        <f>M21-M26</f>
        <v>65699.841682692058</v>
      </c>
      <c r="N27" s="58"/>
      <c r="O27" s="70">
        <f>O21-O26</f>
        <v>71670.641556827351</v>
      </c>
      <c r="P27" s="58"/>
      <c r="Q27" s="70">
        <f>Q21-Q26</f>
        <v>20626.624409210868</v>
      </c>
      <c r="R27" s="58"/>
    </row>
    <row r="28" spans="1:18" ht="15.5" x14ac:dyDescent="0.35">
      <c r="A28" s="1"/>
      <c r="B28" s="1"/>
      <c r="C28" s="13"/>
      <c r="D28" s="123"/>
      <c r="E28" s="12"/>
      <c r="F28" s="48"/>
      <c r="G28" s="13"/>
      <c r="H28" s="12"/>
      <c r="I28" s="48"/>
      <c r="J28" s="13"/>
      <c r="K28" s="12"/>
      <c r="L28" s="17"/>
      <c r="M28" s="66"/>
      <c r="N28" s="62"/>
      <c r="O28" s="66"/>
      <c r="P28" s="62"/>
      <c r="Q28" s="66"/>
      <c r="R28" s="62"/>
    </row>
    <row r="29" spans="1:18" ht="15.5" x14ac:dyDescent="0.35">
      <c r="B29" s="1" t="s">
        <v>16</v>
      </c>
      <c r="C29" s="31"/>
      <c r="D29" s="128"/>
      <c r="E29" s="29">
        <f>(E11)/(E23+E24)</f>
        <v>0.95068372050600225</v>
      </c>
      <c r="F29" s="30"/>
      <c r="G29" s="31"/>
      <c r="H29" s="29">
        <f>(H11)/(H23+H24)</f>
        <v>0.93133011033193247</v>
      </c>
      <c r="I29" s="1"/>
      <c r="J29" s="31"/>
      <c r="K29" s="29">
        <f>(K11)/(K23+K24)</f>
        <v>1.0044437668434907</v>
      </c>
      <c r="L29" s="13"/>
      <c r="M29" s="71">
        <f>(M11)/(M23+M24)</f>
        <v>0.97496895973710185</v>
      </c>
      <c r="N29" s="58"/>
      <c r="O29" s="71">
        <f>(O11)/(O23+O24)</f>
        <v>0.97696398997096412</v>
      </c>
      <c r="P29" s="58"/>
      <c r="Q29" s="71">
        <f>(Q11)/(Q23+Q24)</f>
        <v>0.95904562740539545</v>
      </c>
      <c r="R29" s="58"/>
    </row>
    <row r="30" spans="1:18" ht="15.5" x14ac:dyDescent="0.35">
      <c r="A30" s="1"/>
      <c r="B30" s="1" t="s">
        <v>72</v>
      </c>
      <c r="C30" s="34"/>
      <c r="D30" s="129"/>
      <c r="E30" s="113">
        <v>271</v>
      </c>
      <c r="F30" s="33"/>
      <c r="G30" s="34"/>
      <c r="H30" s="113">
        <v>277</v>
      </c>
      <c r="I30" s="1"/>
      <c r="J30" s="34"/>
      <c r="K30" s="113">
        <v>280</v>
      </c>
      <c r="L30" s="13"/>
      <c r="M30" s="72">
        <f>Assumptions!H8</f>
        <v>282.8</v>
      </c>
      <c r="N30" s="58"/>
      <c r="O30" s="72">
        <f>Assumptions!J8</f>
        <v>285.62799999999999</v>
      </c>
      <c r="P30" s="58"/>
      <c r="Q30" s="72">
        <f>Assumptions!L8</f>
        <v>288.48428000000001</v>
      </c>
      <c r="R30" s="58"/>
    </row>
    <row r="31" spans="1:18" ht="15.5" x14ac:dyDescent="0.35">
      <c r="A31" s="1"/>
      <c r="B31" s="1"/>
      <c r="C31" s="34"/>
      <c r="D31" s="129"/>
      <c r="E31" s="32"/>
      <c r="F31" s="33"/>
      <c r="G31" s="34"/>
      <c r="H31" s="32"/>
      <c r="I31" s="1"/>
      <c r="J31" s="34"/>
      <c r="K31" s="32"/>
      <c r="L31" s="13"/>
      <c r="M31" s="73"/>
      <c r="N31" s="58"/>
      <c r="O31" s="73"/>
      <c r="P31" s="58"/>
      <c r="Q31" s="73"/>
      <c r="R31" s="58"/>
    </row>
    <row r="32" spans="1:18" ht="15.5" x14ac:dyDescent="0.35">
      <c r="A32" s="1"/>
      <c r="B32" s="1" t="s">
        <v>21</v>
      </c>
      <c r="C32" s="37"/>
      <c r="D32" s="129"/>
      <c r="E32" s="35">
        <f>E11/E30</f>
        <v>7000</v>
      </c>
      <c r="F32" s="36"/>
      <c r="G32" s="37"/>
      <c r="H32" s="35">
        <f>H11/H30</f>
        <v>7500</v>
      </c>
      <c r="I32" s="1"/>
      <c r="J32" s="37"/>
      <c r="K32" s="35">
        <f>K11/K30</f>
        <v>8000</v>
      </c>
      <c r="L32" s="13"/>
      <c r="M32" s="74">
        <f>Assumptions!H12</f>
        <v>8400</v>
      </c>
      <c r="N32" s="58"/>
      <c r="O32" s="74">
        <f>Assumptions!J10</f>
        <v>8750.5425000000014</v>
      </c>
      <c r="P32" s="58"/>
      <c r="Q32" s="74">
        <f>Assumptions!L12</f>
        <v>9261</v>
      </c>
      <c r="R32" s="58"/>
    </row>
    <row r="33" spans="1:18" ht="15.5" x14ac:dyDescent="0.35">
      <c r="A33" s="1"/>
      <c r="B33" s="1" t="s">
        <v>22</v>
      </c>
      <c r="C33" s="37"/>
      <c r="D33" s="129"/>
      <c r="E33" s="35">
        <f>E21/E30</f>
        <v>9856.0885608856097</v>
      </c>
      <c r="F33" s="36"/>
      <c r="G33" s="37"/>
      <c r="H33" s="35">
        <f>H21/H30</f>
        <v>9770.7581227436822</v>
      </c>
      <c r="I33" s="1"/>
      <c r="J33" s="37"/>
      <c r="K33" s="35">
        <f>K21/K30</f>
        <v>10353.571428571429</v>
      </c>
      <c r="L33" s="13"/>
      <c r="M33" s="74">
        <f>M21/M30</f>
        <v>10781.364922206505</v>
      </c>
      <c r="N33" s="58"/>
      <c r="O33" s="74">
        <f>O21/O30</f>
        <v>11160.325504467351</v>
      </c>
      <c r="P33" s="58"/>
      <c r="Q33" s="74">
        <f>Q21/Q30</f>
        <v>11699.836199324274</v>
      </c>
      <c r="R33" s="58"/>
    </row>
    <row r="34" spans="1:18" ht="15.5" x14ac:dyDescent="0.35">
      <c r="A34" s="1"/>
      <c r="B34" s="1" t="s">
        <v>23</v>
      </c>
      <c r="C34" s="40"/>
      <c r="D34" s="130"/>
      <c r="E34" s="38">
        <f>(E23+E24)/E30</f>
        <v>7363.1217712177122</v>
      </c>
      <c r="F34" s="39"/>
      <c r="G34" s="40"/>
      <c r="H34" s="38">
        <f>(H23+H24)/H30</f>
        <v>8052.9985198555951</v>
      </c>
      <c r="I34" s="1"/>
      <c r="J34" s="40"/>
      <c r="K34" s="38">
        <f>(K23+K24)/K30</f>
        <v>7964.6071428571431</v>
      </c>
      <c r="L34" s="13"/>
      <c r="M34" s="75">
        <f>(M23+M24)/M30</f>
        <v>8615.658904940974</v>
      </c>
      <c r="N34" s="58"/>
      <c r="O34" s="75">
        <f>(O23+O24)/O30</f>
        <v>8956.8731189980426</v>
      </c>
      <c r="P34" s="58"/>
      <c r="Q34" s="75">
        <f>(Q23+Q24)/Q30</f>
        <v>9656.4748697668674</v>
      </c>
      <c r="R34" s="58"/>
    </row>
    <row r="35" spans="1:18" ht="15.5" x14ac:dyDescent="0.35">
      <c r="A35" s="1"/>
      <c r="B35" s="1" t="s">
        <v>24</v>
      </c>
      <c r="C35" s="40"/>
      <c r="D35" s="130"/>
      <c r="E35" s="38">
        <f>E26/E30</f>
        <v>9669.3948339483395</v>
      </c>
      <c r="F35" s="39"/>
      <c r="G35" s="40"/>
      <c r="H35" s="38">
        <f>H26/H30</f>
        <v>10054.627148014439</v>
      </c>
      <c r="I35" s="1"/>
      <c r="J35" s="40"/>
      <c r="K35" s="38">
        <f>K26/K30</f>
        <v>9879.0392857142851</v>
      </c>
      <c r="L35" s="13"/>
      <c r="M35" s="75">
        <f>M26/M30</f>
        <v>10549.045821489774</v>
      </c>
      <c r="N35" s="58"/>
      <c r="O35" s="75">
        <f>O26/O30</f>
        <v>10909.402480265146</v>
      </c>
      <c r="P35" s="58"/>
      <c r="Q35" s="75">
        <f>Q26/Q30</f>
        <v>11628.336204907902</v>
      </c>
      <c r="R35" s="58"/>
    </row>
    <row r="36" spans="1:18" ht="15.5" x14ac:dyDescent="0.35">
      <c r="A36" s="1"/>
      <c r="B36" s="1"/>
      <c r="C36" s="13"/>
      <c r="D36" s="123"/>
      <c r="E36" s="12"/>
      <c r="F36" s="1"/>
      <c r="G36" s="13"/>
      <c r="H36" s="46"/>
      <c r="I36" s="1"/>
      <c r="J36" s="13"/>
      <c r="K36" s="46"/>
      <c r="L36" s="13"/>
      <c r="M36" s="59"/>
      <c r="N36" s="58"/>
      <c r="O36" s="59"/>
      <c r="P36" s="58"/>
      <c r="Q36" s="59"/>
      <c r="R36" s="58"/>
    </row>
    <row r="37" spans="1:18" ht="15.5" x14ac:dyDescent="0.35">
      <c r="A37" s="1"/>
      <c r="B37" s="1" t="s">
        <v>17</v>
      </c>
      <c r="C37" s="42"/>
      <c r="D37" s="123"/>
      <c r="E37" s="111">
        <v>7200</v>
      </c>
      <c r="F37" s="41"/>
      <c r="G37" s="42"/>
      <c r="H37" s="111">
        <v>7488</v>
      </c>
      <c r="I37" s="1"/>
      <c r="J37" s="42"/>
      <c r="K37" s="111">
        <v>7937</v>
      </c>
      <c r="L37" s="13"/>
      <c r="M37" s="67">
        <f>Assumptions!H10</f>
        <v>8333.85</v>
      </c>
      <c r="N37" s="58"/>
      <c r="O37" s="67">
        <f>Assumptions!J10</f>
        <v>8750.5425000000014</v>
      </c>
      <c r="P37" s="58"/>
      <c r="Q37" s="67">
        <f>Assumptions!L10</f>
        <v>9188.0696250000019</v>
      </c>
      <c r="R37" s="58"/>
    </row>
    <row r="38" spans="1:18" ht="15.5" x14ac:dyDescent="0.35">
      <c r="A38" s="1"/>
      <c r="B38" s="1" t="s">
        <v>18</v>
      </c>
      <c r="C38" s="17"/>
      <c r="D38" s="124"/>
      <c r="E38" s="43">
        <f>E32/E37</f>
        <v>0.97222222222222221</v>
      </c>
      <c r="F38" s="16"/>
      <c r="G38" s="17"/>
      <c r="H38" s="43">
        <f>H32/H37</f>
        <v>1.0016025641025641</v>
      </c>
      <c r="I38" s="1"/>
      <c r="J38" s="17"/>
      <c r="K38" s="43">
        <f>K32/K37</f>
        <v>1.0079375078745119</v>
      </c>
      <c r="L38" s="13"/>
      <c r="M38" s="76">
        <f>M32/M37</f>
        <v>1.0079375078745116</v>
      </c>
      <c r="N38" s="58"/>
      <c r="O38" s="76">
        <f>O32/O37</f>
        <v>1</v>
      </c>
      <c r="P38" s="58"/>
      <c r="Q38" s="76">
        <f>Q32/Q37</f>
        <v>1.0079375078745116</v>
      </c>
      <c r="R38" s="58"/>
    </row>
    <row r="39" spans="1:18" ht="16" thickBot="1" x14ac:dyDescent="0.4">
      <c r="A39" s="1"/>
      <c r="B39" s="33"/>
      <c r="C39" s="49"/>
      <c r="D39" s="131"/>
      <c r="E39" s="50"/>
      <c r="F39" s="51"/>
      <c r="G39" s="52"/>
      <c r="H39" s="53"/>
      <c r="I39" s="51"/>
      <c r="J39" s="52"/>
      <c r="K39" s="53"/>
      <c r="L39" s="52"/>
      <c r="M39" s="77"/>
      <c r="N39" s="78"/>
      <c r="O39" s="77"/>
      <c r="P39" s="78"/>
      <c r="Q39" s="77"/>
      <c r="R39" s="78"/>
    </row>
    <row r="40" spans="1:18" ht="16" thickTop="1" x14ac:dyDescent="0.35">
      <c r="A40" s="1"/>
      <c r="B40" s="1"/>
      <c r="C40" s="1"/>
      <c r="D40" s="123"/>
      <c r="E40" s="1"/>
      <c r="F40" s="1"/>
      <c r="G40" s="1"/>
      <c r="I40" s="1"/>
      <c r="J40" s="1"/>
      <c r="K40" s="1"/>
      <c r="L40" s="1"/>
      <c r="M40" s="1"/>
      <c r="N40" s="1"/>
      <c r="O40" s="1"/>
      <c r="P40" s="1"/>
    </row>
    <row r="41" spans="1:18" ht="15.5" x14ac:dyDescent="0.35">
      <c r="A41" s="1"/>
      <c r="B41" s="1"/>
      <c r="C41" s="1"/>
      <c r="D41" s="123"/>
      <c r="E41" s="1"/>
      <c r="F41" s="1"/>
      <c r="G41" s="1"/>
      <c r="I41" s="1"/>
      <c r="J41" s="1"/>
      <c r="K41" s="1"/>
      <c r="L41" s="1"/>
      <c r="M41" s="1"/>
      <c r="N41" s="1"/>
      <c r="O41" s="1"/>
      <c r="P41" s="1"/>
    </row>
    <row r="42" spans="1:18" ht="15.5" x14ac:dyDescent="0.35">
      <c r="A42" s="1"/>
      <c r="B42" s="1"/>
      <c r="C42" s="1"/>
      <c r="D42" s="123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8" ht="15.5" x14ac:dyDescent="0.35">
      <c r="A43" s="1"/>
      <c r="B43" s="1"/>
      <c r="C43" s="1"/>
      <c r="D43" s="123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8" ht="15.5" x14ac:dyDescent="0.35">
      <c r="A44" s="1"/>
      <c r="B44" s="1"/>
      <c r="C44" s="1"/>
      <c r="D44" s="12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5" x14ac:dyDescent="0.35">
      <c r="A45" s="1"/>
      <c r="B45" s="1"/>
      <c r="C45" s="1"/>
      <c r="D45" s="123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5" x14ac:dyDescent="0.35">
      <c r="A46" s="1"/>
      <c r="B46" s="1"/>
      <c r="C46" s="1"/>
      <c r="D46" s="123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8" ht="15.5" x14ac:dyDescent="0.35">
      <c r="A47" s="1"/>
      <c r="B47" s="1"/>
      <c r="C47" s="1"/>
      <c r="D47" s="123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5" x14ac:dyDescent="0.35">
      <c r="A48" s="1"/>
      <c r="B48" s="1"/>
      <c r="C48" s="1"/>
      <c r="D48" s="123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.5" x14ac:dyDescent="0.35">
      <c r="A49" s="1"/>
      <c r="B49" s="1"/>
      <c r="C49" s="1"/>
      <c r="D49" s="123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.5" x14ac:dyDescent="0.35">
      <c r="A50" s="1"/>
      <c r="B50" s="1"/>
      <c r="C50" s="1"/>
      <c r="D50" s="123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5" x14ac:dyDescent="0.35">
      <c r="A51" s="1"/>
      <c r="B51" s="1"/>
      <c r="C51" s="1"/>
      <c r="D51" s="123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.5" x14ac:dyDescent="0.35">
      <c r="A52" s="1"/>
      <c r="B52" s="1"/>
      <c r="C52" s="1"/>
      <c r="D52" s="123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5" x14ac:dyDescent="0.35">
      <c r="A53" s="1"/>
      <c r="B53" s="1"/>
      <c r="C53" s="1"/>
      <c r="D53" s="123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.5" x14ac:dyDescent="0.35">
      <c r="A54" s="1"/>
      <c r="B54" s="1"/>
      <c r="C54" s="1"/>
      <c r="D54" s="123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.5" x14ac:dyDescent="0.35">
      <c r="A55" s="1"/>
      <c r="B55" s="1"/>
      <c r="C55" s="1"/>
      <c r="D55" s="123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5.5" x14ac:dyDescent="0.35">
      <c r="A56" s="1"/>
      <c r="B56" s="1"/>
      <c r="C56" s="1"/>
      <c r="D56" s="123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5" x14ac:dyDescent="0.35">
      <c r="A57" s="1"/>
      <c r="B57" s="1"/>
      <c r="C57" s="1"/>
      <c r="D57" s="123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5.5" x14ac:dyDescent="0.35">
      <c r="A58" s="1"/>
      <c r="B58" s="1"/>
      <c r="C58" s="1"/>
      <c r="D58" s="123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5.5" x14ac:dyDescent="0.35">
      <c r="A59" s="1"/>
      <c r="B59" s="1"/>
      <c r="C59" s="1"/>
      <c r="D59" s="12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5" x14ac:dyDescent="0.35">
      <c r="A60" s="1"/>
      <c r="B60" s="1"/>
      <c r="C60" s="1"/>
      <c r="D60" s="12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5.5" x14ac:dyDescent="0.35">
      <c r="A61" s="1"/>
      <c r="B61" s="1"/>
      <c r="C61" s="1"/>
      <c r="D61" s="12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5" x14ac:dyDescent="0.35">
      <c r="A62" s="1"/>
      <c r="B62" s="1"/>
      <c r="C62" s="1"/>
      <c r="D62" s="12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5.5" x14ac:dyDescent="0.35">
      <c r="A63" s="1"/>
      <c r="B63" s="1"/>
      <c r="C63" s="1"/>
      <c r="D63" s="12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5.5" x14ac:dyDescent="0.35">
      <c r="A64" s="1"/>
      <c r="B64" s="1"/>
      <c r="C64" s="1"/>
      <c r="D64" s="12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5.5" x14ac:dyDescent="0.35">
      <c r="A65" s="1"/>
      <c r="B65" s="1"/>
      <c r="C65" s="1"/>
      <c r="D65" s="12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5" x14ac:dyDescent="0.35">
      <c r="A66" s="1"/>
      <c r="B66" s="1"/>
      <c r="C66" s="1"/>
      <c r="D66" s="12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5.5" x14ac:dyDescent="0.35">
      <c r="A67" s="1"/>
      <c r="B67" s="1"/>
      <c r="C67" s="1"/>
      <c r="D67" s="12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5.5" x14ac:dyDescent="0.35">
      <c r="A68" s="1"/>
      <c r="B68" s="1"/>
      <c r="C68" s="1"/>
      <c r="D68" s="12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5.5" x14ac:dyDescent="0.35">
      <c r="A69" s="1"/>
      <c r="B69" s="1"/>
      <c r="C69" s="1"/>
      <c r="D69" s="12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5.5" x14ac:dyDescent="0.35">
      <c r="A70" s="1"/>
      <c r="B70" s="1"/>
      <c r="C70" s="1"/>
      <c r="D70" s="12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.5" x14ac:dyDescent="0.35">
      <c r="A71" s="1"/>
      <c r="B71" s="1"/>
      <c r="C71" s="1"/>
      <c r="D71" s="12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5.5" x14ac:dyDescent="0.35">
      <c r="A72" s="1"/>
      <c r="B72" s="1"/>
      <c r="C72" s="1"/>
      <c r="D72" s="12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5.5" x14ac:dyDescent="0.35">
      <c r="A73" s="1"/>
      <c r="B73" s="1"/>
      <c r="C73" s="1"/>
      <c r="D73" s="12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5" x14ac:dyDescent="0.35">
      <c r="A74" s="1"/>
      <c r="B74" s="1"/>
      <c r="C74" s="1"/>
      <c r="D74" s="12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5" x14ac:dyDescent="0.35">
      <c r="A75" s="1"/>
      <c r="B75" s="1"/>
      <c r="C75" s="1"/>
      <c r="D75" s="12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5.5" x14ac:dyDescent="0.35">
      <c r="A76" s="1"/>
      <c r="B76" s="1"/>
      <c r="C76" s="1"/>
      <c r="D76" s="12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5.5" x14ac:dyDescent="0.35">
      <c r="A77" s="1"/>
      <c r="B77" s="1"/>
      <c r="C77" s="1"/>
      <c r="D77" s="12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5" x14ac:dyDescent="0.35">
      <c r="A78" s="1"/>
      <c r="B78" s="1"/>
      <c r="C78" s="1"/>
      <c r="D78" s="12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5" x14ac:dyDescent="0.35">
      <c r="A79" s="1"/>
      <c r="B79" s="1"/>
      <c r="C79" s="1"/>
      <c r="D79" s="12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5" x14ac:dyDescent="0.35">
      <c r="A80" s="1"/>
      <c r="B80" s="1"/>
      <c r="C80" s="1"/>
      <c r="D80" s="12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5" x14ac:dyDescent="0.35">
      <c r="A81" s="1"/>
      <c r="B81" s="1"/>
      <c r="C81" s="1"/>
      <c r="D81" s="12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5" x14ac:dyDescent="0.35">
      <c r="A82" s="1"/>
      <c r="B82" s="1"/>
      <c r="C82" s="1"/>
      <c r="D82" s="12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5" x14ac:dyDescent="0.35">
      <c r="A83" s="1"/>
      <c r="B83" s="1"/>
      <c r="C83" s="1"/>
      <c r="D83" s="12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5.5" x14ac:dyDescent="0.35">
      <c r="A84" s="1"/>
      <c r="B84" s="1"/>
      <c r="C84" s="1"/>
      <c r="D84" s="12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5.5" x14ac:dyDescent="0.35">
      <c r="A85" s="1"/>
      <c r="B85" s="1"/>
      <c r="C85" s="1"/>
      <c r="D85" s="12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5.5" x14ac:dyDescent="0.35">
      <c r="A86" s="1"/>
      <c r="B86" s="1"/>
      <c r="C86" s="1"/>
      <c r="D86" s="12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5.5" x14ac:dyDescent="0.35">
      <c r="A87" s="1"/>
      <c r="B87" s="1"/>
      <c r="C87" s="1"/>
      <c r="D87" s="12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5.5" x14ac:dyDescent="0.35">
      <c r="A88" s="1"/>
      <c r="B88" s="1"/>
      <c r="C88" s="1"/>
      <c r="D88" s="12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5.5" x14ac:dyDescent="0.35">
      <c r="A89" s="1"/>
      <c r="B89" s="1"/>
      <c r="C89" s="1"/>
      <c r="D89" s="12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5.5" x14ac:dyDescent="0.35">
      <c r="A90" s="1"/>
      <c r="B90" s="1"/>
      <c r="C90" s="1"/>
      <c r="D90" s="12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5.5" x14ac:dyDescent="0.35">
      <c r="A91" s="1"/>
      <c r="B91" s="1"/>
      <c r="C91" s="1"/>
      <c r="D91" s="12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5.5" x14ac:dyDescent="0.35">
      <c r="A92" s="1"/>
      <c r="B92" s="1"/>
      <c r="C92" s="1"/>
      <c r="D92" s="12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5.5" x14ac:dyDescent="0.35">
      <c r="A93" s="1"/>
      <c r="B93" s="1"/>
      <c r="C93" s="1"/>
      <c r="D93" s="12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5.5" x14ac:dyDescent="0.35">
      <c r="A94" s="1"/>
      <c r="B94" s="1"/>
      <c r="C94" s="1"/>
      <c r="D94" s="12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5.5" x14ac:dyDescent="0.35">
      <c r="A95" s="1"/>
      <c r="B95" s="1"/>
      <c r="C95" s="1"/>
      <c r="D95" s="12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5.5" x14ac:dyDescent="0.35">
      <c r="A96" s="1"/>
      <c r="B96" s="1"/>
      <c r="C96" s="1"/>
      <c r="D96" s="12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5.5" x14ac:dyDescent="0.35">
      <c r="A97" s="1"/>
      <c r="B97" s="1"/>
      <c r="C97" s="1"/>
      <c r="D97" s="12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5.5" x14ac:dyDescent="0.35">
      <c r="A98" s="1"/>
      <c r="B98" s="1"/>
      <c r="C98" s="1"/>
      <c r="D98" s="12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5.5" x14ac:dyDescent="0.35">
      <c r="A99" s="1"/>
      <c r="B99" s="1"/>
      <c r="C99" s="1"/>
      <c r="D99" s="12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5.5" x14ac:dyDescent="0.35">
      <c r="A100" s="1"/>
      <c r="B100" s="1"/>
      <c r="C100" s="1"/>
      <c r="D100" s="12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5.5" x14ac:dyDescent="0.35">
      <c r="A101" s="1"/>
      <c r="B101" s="1"/>
      <c r="C101" s="1"/>
      <c r="D101" s="12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5.5" x14ac:dyDescent="0.35">
      <c r="A102" s="1"/>
      <c r="B102" s="1"/>
      <c r="C102" s="1"/>
      <c r="D102" s="12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5.5" x14ac:dyDescent="0.35">
      <c r="A103" s="1"/>
      <c r="B103" s="1"/>
      <c r="C103" s="1"/>
      <c r="D103" s="12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5.5" x14ac:dyDescent="0.35">
      <c r="A104" s="1"/>
      <c r="B104" s="1"/>
      <c r="C104" s="1"/>
      <c r="D104" s="12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5.5" x14ac:dyDescent="0.35">
      <c r="A105" s="1"/>
      <c r="B105" s="1"/>
      <c r="C105" s="1"/>
      <c r="D105" s="12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5.5" x14ac:dyDescent="0.35">
      <c r="A106" s="1"/>
      <c r="B106" s="1"/>
      <c r="C106" s="1"/>
      <c r="D106" s="12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5.5" x14ac:dyDescent="0.35">
      <c r="A107" s="1"/>
      <c r="B107" s="1"/>
      <c r="C107" s="1"/>
      <c r="D107" s="12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5.5" x14ac:dyDescent="0.35">
      <c r="A108" s="1"/>
      <c r="B108" s="1"/>
      <c r="C108" s="1"/>
      <c r="D108" s="12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5.5" x14ac:dyDescent="0.35">
      <c r="A109" s="1"/>
      <c r="B109" s="1"/>
      <c r="C109" s="1"/>
      <c r="D109" s="12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5.5" x14ac:dyDescent="0.35">
      <c r="A110" s="1"/>
      <c r="B110" s="1"/>
      <c r="C110" s="1"/>
      <c r="D110" s="12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5.5" x14ac:dyDescent="0.35">
      <c r="A111" s="1"/>
      <c r="B111" s="1"/>
      <c r="C111" s="1"/>
      <c r="D111" s="12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5.5" x14ac:dyDescent="0.35">
      <c r="A112" s="1"/>
      <c r="B112" s="1"/>
      <c r="C112" s="1"/>
      <c r="D112" s="12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5.5" x14ac:dyDescent="0.35">
      <c r="A113" s="1"/>
      <c r="B113" s="1"/>
      <c r="C113" s="1"/>
      <c r="D113" s="12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5.5" x14ac:dyDescent="0.35">
      <c r="A114" s="1"/>
      <c r="B114" s="1"/>
      <c r="C114" s="1"/>
      <c r="D114" s="12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5.5" x14ac:dyDescent="0.35">
      <c r="A115" s="1"/>
      <c r="B115" s="1"/>
      <c r="C115" s="1"/>
      <c r="D115" s="12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5.5" x14ac:dyDescent="0.35">
      <c r="A116" s="1"/>
      <c r="B116" s="1"/>
      <c r="C116" s="1"/>
      <c r="D116" s="12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5.5" x14ac:dyDescent="0.35">
      <c r="A117" s="1"/>
      <c r="B117" s="1"/>
      <c r="C117" s="1"/>
      <c r="D117" s="12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5.5" x14ac:dyDescent="0.35">
      <c r="A118" s="1"/>
      <c r="B118" s="1"/>
      <c r="C118" s="1"/>
      <c r="D118" s="12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5.5" x14ac:dyDescent="0.35">
      <c r="A119" s="1"/>
      <c r="B119" s="1"/>
      <c r="C119" s="1"/>
      <c r="D119" s="12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5.5" x14ac:dyDescent="0.35">
      <c r="A120" s="1"/>
      <c r="B120" s="1"/>
      <c r="C120" s="1"/>
      <c r="D120" s="12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5.5" x14ac:dyDescent="0.35">
      <c r="A121" s="1"/>
      <c r="B121" s="1"/>
      <c r="C121" s="1"/>
      <c r="D121" s="12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5.5" x14ac:dyDescent="0.35">
      <c r="A122" s="1"/>
      <c r="B122" s="1"/>
      <c r="C122" s="1"/>
      <c r="D122" s="12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5.5" x14ac:dyDescent="0.35">
      <c r="A123" s="1"/>
      <c r="B123" s="1"/>
      <c r="C123" s="1"/>
      <c r="D123" s="12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5.5" x14ac:dyDescent="0.35">
      <c r="A124" s="1"/>
      <c r="B124" s="1"/>
      <c r="C124" s="1"/>
      <c r="D124" s="12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5.5" x14ac:dyDescent="0.35">
      <c r="A125" s="1"/>
      <c r="B125" s="1"/>
      <c r="C125" s="1"/>
      <c r="D125" s="12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5.5" x14ac:dyDescent="0.35">
      <c r="A126" s="1"/>
      <c r="B126" s="1"/>
      <c r="C126" s="1"/>
      <c r="D126" s="12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5.5" x14ac:dyDescent="0.35">
      <c r="A127" s="1"/>
      <c r="B127" s="1"/>
      <c r="C127" s="1"/>
      <c r="D127" s="12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5.5" x14ac:dyDescent="0.35">
      <c r="A128" s="1"/>
      <c r="B128" s="1"/>
      <c r="C128" s="1"/>
      <c r="D128" s="12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5.5" x14ac:dyDescent="0.35">
      <c r="A129" s="1"/>
      <c r="B129" s="1"/>
      <c r="C129" s="1"/>
      <c r="D129" s="12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5.5" x14ac:dyDescent="0.35">
      <c r="A130" s="1"/>
      <c r="B130" s="1"/>
      <c r="C130" s="1"/>
      <c r="D130" s="12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5.5" x14ac:dyDescent="0.35">
      <c r="A131" s="1"/>
      <c r="B131" s="1"/>
      <c r="C131" s="1"/>
      <c r="D131" s="12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5.5" x14ac:dyDescent="0.35">
      <c r="A132" s="1"/>
      <c r="B132" s="1"/>
      <c r="C132" s="1"/>
      <c r="D132" s="12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5.5" x14ac:dyDescent="0.35">
      <c r="A133" s="1"/>
      <c r="B133" s="1"/>
      <c r="C133" s="1"/>
      <c r="D133" s="12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5" x14ac:dyDescent="0.35">
      <c r="A134" s="1"/>
      <c r="B134" s="1"/>
      <c r="C134" s="1"/>
      <c r="D134" s="12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5" x14ac:dyDescent="0.35">
      <c r="A135" s="1"/>
      <c r="B135" s="1"/>
      <c r="C135" s="1"/>
      <c r="D135" s="12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5.5" x14ac:dyDescent="0.35">
      <c r="A136" s="1"/>
      <c r="B136" s="1"/>
      <c r="C136" s="1"/>
      <c r="D136" s="12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5" x14ac:dyDescent="0.35">
      <c r="A137" s="1"/>
      <c r="B137" s="1"/>
      <c r="C137" s="1"/>
      <c r="D137" s="12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5" x14ac:dyDescent="0.35">
      <c r="A138" s="1"/>
      <c r="B138" s="1"/>
      <c r="C138" s="1"/>
      <c r="D138" s="12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5" x14ac:dyDescent="0.35">
      <c r="A139" s="1"/>
      <c r="B139" s="1"/>
      <c r="C139" s="1"/>
      <c r="D139" s="12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5" x14ac:dyDescent="0.35">
      <c r="A140" s="1"/>
      <c r="B140" s="1"/>
      <c r="C140" s="1"/>
      <c r="D140" s="12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5" x14ac:dyDescent="0.35">
      <c r="A141" s="1"/>
      <c r="B141" s="1"/>
      <c r="C141" s="1"/>
      <c r="D141" s="12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5" x14ac:dyDescent="0.35">
      <c r="A142" s="1"/>
      <c r="B142" s="1"/>
      <c r="C142" s="1"/>
      <c r="D142" s="12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5" x14ac:dyDescent="0.35">
      <c r="A143" s="1"/>
      <c r="B143" s="1"/>
      <c r="C143" s="1"/>
      <c r="D143" s="12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5" x14ac:dyDescent="0.35">
      <c r="A144" s="1"/>
      <c r="B144" s="1"/>
      <c r="C144" s="1"/>
      <c r="D144" s="12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5" x14ac:dyDescent="0.35">
      <c r="A145" s="1"/>
      <c r="B145" s="1"/>
      <c r="C145" s="1"/>
      <c r="D145" s="12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5" x14ac:dyDescent="0.35">
      <c r="A146" s="1"/>
      <c r="B146" s="1"/>
      <c r="C146" s="1"/>
      <c r="D146" s="12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5" x14ac:dyDescent="0.35">
      <c r="A147" s="1"/>
      <c r="B147" s="1"/>
      <c r="C147" s="1"/>
      <c r="D147" s="12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5" x14ac:dyDescent="0.35">
      <c r="A148" s="1"/>
      <c r="B148" s="1"/>
      <c r="C148" s="1"/>
      <c r="D148" s="12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</sheetData>
  <mergeCells count="4">
    <mergeCell ref="C5:C8"/>
    <mergeCell ref="G5:G8"/>
    <mergeCell ref="J5:J8"/>
    <mergeCell ref="D5:D8"/>
  </mergeCells>
  <pageMargins left="0.2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37425-420E-4021-ABA1-92C46635E955}">
  <sheetPr>
    <pageSetUpPr fitToPage="1"/>
  </sheetPr>
  <dimension ref="A1:Z27"/>
  <sheetViews>
    <sheetView workbookViewId="0">
      <selection activeCell="C20" sqref="C20"/>
    </sheetView>
  </sheetViews>
  <sheetFormatPr defaultRowHeight="14.5" x14ac:dyDescent="0.35"/>
  <cols>
    <col min="1" max="1" width="29.453125" customWidth="1"/>
    <col min="2" max="2" width="15.6328125" customWidth="1"/>
    <col min="3" max="3" width="9.36328125" bestFit="1" customWidth="1"/>
    <col min="4" max="4" width="15.6328125" customWidth="1"/>
    <col min="5" max="5" width="9.36328125" bestFit="1" customWidth="1"/>
    <col min="6" max="6" width="15.6328125" customWidth="1"/>
    <col min="7" max="7" width="9.36328125" bestFit="1" customWidth="1"/>
    <col min="8" max="8" width="15.6328125" customWidth="1"/>
    <col min="9" max="9" width="9.36328125" bestFit="1" customWidth="1"/>
    <col min="10" max="10" width="15.6328125" customWidth="1"/>
    <col min="11" max="11" width="9.36328125" bestFit="1" customWidth="1"/>
    <col min="12" max="12" width="15.6328125" customWidth="1"/>
  </cols>
  <sheetData>
    <row r="1" spans="1:26" ht="20" x14ac:dyDescent="0.4">
      <c r="A1" s="4" t="str">
        <f>Summary!A1</f>
        <v>Our Lady of Potential Opportunity</v>
      </c>
      <c r="B1" s="4"/>
      <c r="C1" s="4"/>
      <c r="D1" s="4"/>
      <c r="E1" s="4"/>
    </row>
    <row r="2" spans="1:26" ht="20" x14ac:dyDescent="0.4">
      <c r="A2" s="2" t="str">
        <f>Summary!A2</f>
        <v>Six Years Ending 6/30/27</v>
      </c>
      <c r="B2" s="2"/>
      <c r="C2" s="2"/>
      <c r="D2" s="2"/>
      <c r="E2" s="2"/>
    </row>
    <row r="3" spans="1:26" ht="15.5" x14ac:dyDescent="0.35">
      <c r="A3" s="1" t="str">
        <f>Summary!A3</f>
        <v>Updated 8/2/24</v>
      </c>
      <c r="B3" s="1"/>
      <c r="C3" s="1"/>
      <c r="D3" s="1"/>
      <c r="E3" s="1"/>
    </row>
    <row r="4" spans="1:26" ht="15.5" x14ac:dyDescent="0.35">
      <c r="A4" s="3" t="s">
        <v>39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5" thickBot="1" x14ac:dyDescent="0.45">
      <c r="A5" s="54" t="s">
        <v>51</v>
      </c>
      <c r="B5" s="104" t="s">
        <v>37</v>
      </c>
      <c r="C5" s="104"/>
      <c r="D5" s="104"/>
      <c r="E5" s="104"/>
      <c r="F5" s="105"/>
      <c r="G5" s="79" t="s">
        <v>38</v>
      </c>
      <c r="H5" s="80"/>
      <c r="I5" s="80"/>
      <c r="J5" s="80"/>
      <c r="K5" s="80"/>
      <c r="L5" s="80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thickTop="1" x14ac:dyDescent="0.35">
      <c r="A6" s="1"/>
      <c r="B6" s="85" t="s">
        <v>28</v>
      </c>
      <c r="C6" s="86" t="s">
        <v>34</v>
      </c>
      <c r="D6" s="85" t="s">
        <v>29</v>
      </c>
      <c r="E6" s="86" t="s">
        <v>34</v>
      </c>
      <c r="F6" s="85" t="s">
        <v>30</v>
      </c>
      <c r="G6" s="90" t="s">
        <v>34</v>
      </c>
      <c r="H6" s="91" t="s">
        <v>31</v>
      </c>
      <c r="I6" s="92" t="s">
        <v>34</v>
      </c>
      <c r="J6" s="91" t="s">
        <v>32</v>
      </c>
      <c r="K6" s="92" t="s">
        <v>34</v>
      </c>
      <c r="L6" s="91" t="s">
        <v>33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81"/>
      <c r="C7" s="81"/>
      <c r="D7" s="81"/>
      <c r="E7" s="81"/>
      <c r="F7" s="82"/>
      <c r="G7" s="93"/>
      <c r="H7" s="94"/>
      <c r="I7" s="94"/>
      <c r="J7" s="94"/>
      <c r="K7" s="94"/>
      <c r="L7" s="9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 t="s">
        <v>35</v>
      </c>
      <c r="B8" s="82">
        <f>Summary!E30</f>
        <v>271</v>
      </c>
      <c r="C8" s="83">
        <f>(D8-B8)/B8</f>
        <v>2.2140221402214021E-2</v>
      </c>
      <c r="D8" s="82">
        <f>Summary!H30</f>
        <v>277</v>
      </c>
      <c r="E8" s="83">
        <f>(F8-D8)/D8</f>
        <v>1.0830324909747292E-2</v>
      </c>
      <c r="F8" s="82">
        <f>Summary!K30</f>
        <v>280</v>
      </c>
      <c r="G8" s="95">
        <v>0.01</v>
      </c>
      <c r="H8" s="96">
        <f>F8*(1+G8)</f>
        <v>282.8</v>
      </c>
      <c r="I8" s="97">
        <v>0.01</v>
      </c>
      <c r="J8" s="96">
        <f>H8*(1+I8)</f>
        <v>285.62799999999999</v>
      </c>
      <c r="K8" s="97">
        <v>0.01</v>
      </c>
      <c r="L8" s="96">
        <f>J8*(1+K8)</f>
        <v>288.48428000000001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82"/>
      <c r="C9" s="82"/>
      <c r="D9" s="82"/>
      <c r="E9" s="81"/>
      <c r="F9" s="82"/>
      <c r="G9" s="93"/>
      <c r="H9" s="94"/>
      <c r="I9" s="94"/>
      <c r="J9" s="94"/>
      <c r="K9" s="94"/>
      <c r="L9" s="9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 t="s">
        <v>36</v>
      </c>
      <c r="B10" s="84">
        <f>Summary!E37</f>
        <v>7200</v>
      </c>
      <c r="C10" s="83">
        <f>(D10-B10)/B10</f>
        <v>0.04</v>
      </c>
      <c r="D10" s="84">
        <f>Summary!H37</f>
        <v>7488</v>
      </c>
      <c r="E10" s="83">
        <f>(F10-D10)/D10</f>
        <v>5.996260683760684E-2</v>
      </c>
      <c r="F10" s="84">
        <f>Summary!K37</f>
        <v>7937</v>
      </c>
      <c r="G10" s="95">
        <v>0.05</v>
      </c>
      <c r="H10" s="98">
        <f>F10*(1+G10)</f>
        <v>8333.85</v>
      </c>
      <c r="I10" s="97">
        <v>0.05</v>
      </c>
      <c r="J10" s="98">
        <f>H10*(1+I10)</f>
        <v>8750.5425000000014</v>
      </c>
      <c r="K10" s="97">
        <v>0.05</v>
      </c>
      <c r="L10" s="98">
        <f>J10*(1+K10)</f>
        <v>9188.0696250000019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81"/>
      <c r="C11" s="81"/>
      <c r="D11" s="81"/>
      <c r="E11" s="81"/>
      <c r="F11" s="82"/>
      <c r="G11" s="93"/>
      <c r="H11" s="94"/>
      <c r="I11" s="94"/>
      <c r="J11" s="94"/>
      <c r="K11" s="94"/>
      <c r="L11" s="9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 t="s">
        <v>40</v>
      </c>
      <c r="B12" s="88">
        <f>Summary!E32</f>
        <v>7000</v>
      </c>
      <c r="C12" s="83">
        <f>(D12-B12)/B12</f>
        <v>7.1428571428571425E-2</v>
      </c>
      <c r="D12" s="88">
        <f>Summary!H32</f>
        <v>7500</v>
      </c>
      <c r="E12" s="83">
        <f>(F12-D12)/D12</f>
        <v>6.6666666666666666E-2</v>
      </c>
      <c r="F12" s="89">
        <f>Summary!K32</f>
        <v>8000</v>
      </c>
      <c r="G12" s="95">
        <v>0.05</v>
      </c>
      <c r="H12" s="98">
        <f>F12*(1+G12)</f>
        <v>8400</v>
      </c>
      <c r="I12" s="97">
        <v>0.05</v>
      </c>
      <c r="J12" s="98">
        <f>H12*(1+I12)</f>
        <v>8820</v>
      </c>
      <c r="K12" s="97">
        <v>0.05</v>
      </c>
      <c r="L12" s="98">
        <f>J12*(1+K12)</f>
        <v>9261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81"/>
      <c r="C13" s="81"/>
      <c r="D13" s="81"/>
      <c r="E13" s="81"/>
      <c r="F13" s="82"/>
      <c r="G13" s="93"/>
      <c r="H13" s="94"/>
      <c r="I13" s="94"/>
      <c r="J13" s="94"/>
      <c r="K13" s="94"/>
      <c r="L13" s="9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 t="s">
        <v>41</v>
      </c>
      <c r="B14" s="88">
        <f>Summary!E15</f>
        <v>400000</v>
      </c>
      <c r="C14" s="83">
        <f>(D14-B14)/B14</f>
        <v>-0.1875</v>
      </c>
      <c r="D14" s="88">
        <f>Summary!H15</f>
        <v>325000</v>
      </c>
      <c r="E14" s="83">
        <f>(F14-D14)/D14</f>
        <v>0.15384615384615385</v>
      </c>
      <c r="F14" s="88">
        <f>Summary!K15</f>
        <v>375000</v>
      </c>
      <c r="G14" s="95">
        <v>0.03</v>
      </c>
      <c r="H14" s="98">
        <f>F14*(1+G14)</f>
        <v>386250</v>
      </c>
      <c r="I14" s="97">
        <v>0.03</v>
      </c>
      <c r="J14" s="98">
        <f>H14*(1+I14)</f>
        <v>397837.5</v>
      </c>
      <c r="K14" s="97">
        <v>0.03</v>
      </c>
      <c r="L14" s="98">
        <f>J14*(1+K14)</f>
        <v>409772.625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81"/>
      <c r="C15" s="81"/>
      <c r="D15" s="81"/>
      <c r="E15" s="81"/>
      <c r="F15" s="82"/>
      <c r="G15" s="93"/>
      <c r="H15" s="94"/>
      <c r="I15" s="94"/>
      <c r="J15" s="94"/>
      <c r="K15" s="94"/>
      <c r="L15" s="9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 t="s">
        <v>42</v>
      </c>
      <c r="B16" s="88">
        <f>Summary!E20</f>
        <v>250000</v>
      </c>
      <c r="C16" s="83">
        <f>(D16-B16)/B16</f>
        <v>-0.28000000000000003</v>
      </c>
      <c r="D16" s="88">
        <f>Summary!H20</f>
        <v>180000</v>
      </c>
      <c r="E16" s="83">
        <f>(F16-D16)/D16</f>
        <v>-0.1111111111111111</v>
      </c>
      <c r="F16" s="88">
        <f>Summary!K20</f>
        <v>160000</v>
      </c>
      <c r="G16" s="95">
        <v>0.02</v>
      </c>
      <c r="H16" s="98">
        <f>F16*(1+G16)</f>
        <v>163200</v>
      </c>
      <c r="I16" s="97">
        <v>0.02</v>
      </c>
      <c r="J16" s="98">
        <f>H16*(1+I16)</f>
        <v>166464</v>
      </c>
      <c r="K16" s="97">
        <v>0.02</v>
      </c>
      <c r="L16" s="98">
        <f>J16*(1+K16)</f>
        <v>169793.28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81"/>
      <c r="C17" s="81"/>
      <c r="D17" s="81"/>
      <c r="E17" s="81"/>
      <c r="F17" s="82"/>
      <c r="G17" s="93"/>
      <c r="H17" s="94"/>
      <c r="I17" s="94"/>
      <c r="J17" s="94"/>
      <c r="K17" s="94"/>
      <c r="L17" s="9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 t="s">
        <v>43</v>
      </c>
      <c r="B18" s="21">
        <f>Summary!E23</f>
        <v>1590673</v>
      </c>
      <c r="C18" s="81"/>
      <c r="D18" s="21">
        <f>Summary!H23</f>
        <v>1745513.39</v>
      </c>
      <c r="E18" s="81"/>
      <c r="F18" s="21">
        <f>Summary!K23</f>
        <v>1766435</v>
      </c>
      <c r="G18" s="93"/>
      <c r="H18" s="98">
        <f>H20*H19</f>
        <v>1926093.548076923</v>
      </c>
      <c r="I18" s="94"/>
      <c r="J18" s="98">
        <f>J20*J19</f>
        <v>2022398.2254807691</v>
      </c>
      <c r="K18" s="94"/>
      <c r="L18" s="98">
        <f>L20*L19</f>
        <v>2202166.9566346155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33" t="s">
        <v>44</v>
      </c>
      <c r="B19" s="82">
        <v>26</v>
      </c>
      <c r="C19" s="83">
        <f>(D19-B19)/B19</f>
        <v>3.8461538461538464E-2</v>
      </c>
      <c r="D19" s="82">
        <v>27</v>
      </c>
      <c r="E19" s="83">
        <f>(F19-D19)/D19</f>
        <v>-3.7037037037037035E-2</v>
      </c>
      <c r="F19" s="82">
        <v>26</v>
      </c>
      <c r="G19" s="93"/>
      <c r="H19" s="107">
        <v>27</v>
      </c>
      <c r="I19" s="94"/>
      <c r="J19" s="107">
        <f>H19*(1+I19)</f>
        <v>27</v>
      </c>
      <c r="K19" s="94"/>
      <c r="L19" s="107">
        <v>28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33" t="s">
        <v>45</v>
      </c>
      <c r="B20" s="87">
        <f>B18/B19</f>
        <v>61179.730769230766</v>
      </c>
      <c r="C20" s="83">
        <f>(D20-B20)/B20</f>
        <v>5.6700368916757865E-2</v>
      </c>
      <c r="D20" s="87">
        <f>D18/D19</f>
        <v>64648.644074074073</v>
      </c>
      <c r="E20" s="83">
        <f>(F20-D20)/D20</f>
        <v>5.0908470941209802E-2</v>
      </c>
      <c r="F20" s="87">
        <f>F18/F19</f>
        <v>67939.807692307688</v>
      </c>
      <c r="G20" s="95">
        <v>0.05</v>
      </c>
      <c r="H20" s="106">
        <f>F20*(1+G20)</f>
        <v>71336.798076923078</v>
      </c>
      <c r="I20" s="97">
        <v>0.05</v>
      </c>
      <c r="J20" s="106">
        <f>H20*(1+I20)</f>
        <v>74903.637980769228</v>
      </c>
      <c r="K20" s="97">
        <v>0.05</v>
      </c>
      <c r="L20" s="98">
        <f>J20*(1+K20)</f>
        <v>78648.819879807692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81"/>
      <c r="C21" s="81"/>
      <c r="D21" s="81"/>
      <c r="E21" s="81"/>
      <c r="F21" s="82"/>
      <c r="G21" s="93"/>
      <c r="H21" s="94"/>
      <c r="I21" s="94"/>
      <c r="J21" s="94"/>
      <c r="K21" s="94"/>
      <c r="L21" s="9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 t="s">
        <v>46</v>
      </c>
      <c r="B22" s="100">
        <f>Summary!E24</f>
        <v>404733</v>
      </c>
      <c r="C22" s="81"/>
      <c r="D22" s="100">
        <f>Summary!H24</f>
        <v>485167.2</v>
      </c>
      <c r="E22" s="81"/>
      <c r="F22" s="101">
        <f>Summary!K24</f>
        <v>463655</v>
      </c>
      <c r="G22" s="93"/>
      <c r="H22" s="98">
        <f>H18*H23</f>
        <v>510414.79024038464</v>
      </c>
      <c r="I22" s="94"/>
      <c r="J22" s="98">
        <f>J18*J23</f>
        <v>535935.52975240385</v>
      </c>
      <c r="K22" s="94"/>
      <c r="L22" s="98">
        <f>L18*L23</f>
        <v>583574.24350817315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33" t="s">
        <v>47</v>
      </c>
      <c r="B23" s="99">
        <f>B22/B18</f>
        <v>0.25444135909769011</v>
      </c>
      <c r="C23" s="81"/>
      <c r="D23" s="99">
        <f>D22/D18</f>
        <v>0.27795100443199694</v>
      </c>
      <c r="E23" s="81"/>
      <c r="F23" s="99">
        <f>F22/F18</f>
        <v>0.26248064604698162</v>
      </c>
      <c r="G23" s="93"/>
      <c r="H23" s="102">
        <v>0.26500000000000001</v>
      </c>
      <c r="I23" s="94"/>
      <c r="J23" s="102">
        <v>0.26500000000000001</v>
      </c>
      <c r="K23" s="94"/>
      <c r="L23" s="102">
        <v>0.26500000000000001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81"/>
      <c r="C24" s="81"/>
      <c r="D24" s="81"/>
      <c r="E24" s="81"/>
      <c r="F24" s="82"/>
      <c r="G24" s="93"/>
      <c r="H24" s="94"/>
      <c r="I24" s="94"/>
      <c r="J24" s="94"/>
      <c r="K24" s="94"/>
      <c r="L24" s="9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 t="s">
        <v>48</v>
      </c>
      <c r="B25" s="103">
        <f>Summary!E25</f>
        <v>625000</v>
      </c>
      <c r="C25" s="83">
        <f>(D25-B25)/B25</f>
        <v>-0.11287819200000018</v>
      </c>
      <c r="D25" s="103">
        <f>Summary!H25</f>
        <v>554451.12999999989</v>
      </c>
      <c r="E25" s="83">
        <f>(F25-D25)/D25</f>
        <v>-3.3204242905952579E-2</v>
      </c>
      <c r="F25" s="103">
        <f>Summary!K25</f>
        <v>536041</v>
      </c>
      <c r="G25" s="95">
        <v>0.02</v>
      </c>
      <c r="H25" s="98">
        <f>F25*(1+G25)</f>
        <v>546761.82000000007</v>
      </c>
      <c r="I25" s="97">
        <v>0.02</v>
      </c>
      <c r="J25" s="98">
        <f>H25*(1+I25)</f>
        <v>557697.05640000012</v>
      </c>
      <c r="K25" s="97">
        <v>0.02</v>
      </c>
      <c r="L25" s="98">
        <f>J25*(1+K25)</f>
        <v>568850.99752800015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" thickBot="1" x14ac:dyDescent="0.4">
      <c r="A26" s="1"/>
      <c r="B26" s="114"/>
      <c r="C26" s="114"/>
      <c r="D26" s="114"/>
      <c r="E26" s="114"/>
      <c r="F26" s="115"/>
      <c r="G26" s="116"/>
      <c r="H26" s="117"/>
      <c r="I26" s="117"/>
      <c r="J26" s="117"/>
      <c r="K26" s="117"/>
      <c r="L26" s="117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Top="1" x14ac:dyDescent="0.35"/>
  </sheetData>
  <pageMargins left="0.2" right="0.2" top="0.75" bottom="0.75" header="0.3" footer="0.3"/>
  <pageSetup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414E7-F97E-4384-BFCB-B5CB05F159F6}">
  <sheetPr>
    <pageSetUpPr fitToPage="1"/>
  </sheetPr>
  <dimension ref="A1:DI356"/>
  <sheetViews>
    <sheetView workbookViewId="0">
      <selection activeCell="A7" sqref="A7:M13"/>
    </sheetView>
  </sheetViews>
  <sheetFormatPr defaultRowHeight="14.5" x14ac:dyDescent="0.35"/>
  <cols>
    <col min="1" max="1" width="18.36328125" customWidth="1"/>
    <col min="2" max="2" width="15.54296875" customWidth="1"/>
    <col min="3" max="8" width="11.08984375" bestFit="1" customWidth="1"/>
    <col min="9" max="13" width="10.6328125" customWidth="1"/>
  </cols>
  <sheetData>
    <row r="1" spans="1:113" ht="20" x14ac:dyDescent="0.4">
      <c r="A1" s="4" t="str">
        <f>Summary!A1</f>
        <v>Our Lady of Potential Opportunity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</row>
    <row r="2" spans="1:113" ht="20" x14ac:dyDescent="0.4">
      <c r="A2" s="2" t="str">
        <f>Summary!A2</f>
        <v>Six Years Ending 6/30/27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</row>
    <row r="3" spans="1:113" ht="15.5" x14ac:dyDescent="0.35">
      <c r="A3" s="1" t="str">
        <f>Summary!A3</f>
        <v>Updated 8/2/24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</row>
    <row r="4" spans="1:113" ht="15.5" x14ac:dyDescent="0.35">
      <c r="A4" s="3" t="s">
        <v>66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</row>
    <row r="5" spans="1:113" ht="10.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3" ht="16" thickBot="1" x14ac:dyDescent="0.4">
      <c r="A6" s="3" t="s">
        <v>53</v>
      </c>
      <c r="B6" s="3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3" ht="16" thickTop="1" x14ac:dyDescent="0.35">
      <c r="A7" s="140"/>
      <c r="B7" s="141"/>
      <c r="C7" s="142" t="s">
        <v>63</v>
      </c>
      <c r="D7" s="142" t="s">
        <v>64</v>
      </c>
      <c r="E7" s="142">
        <v>1</v>
      </c>
      <c r="F7" s="142">
        <v>2</v>
      </c>
      <c r="G7" s="142">
        <v>3</v>
      </c>
      <c r="H7" s="142">
        <v>4</v>
      </c>
      <c r="I7" s="142">
        <v>5</v>
      </c>
      <c r="J7" s="142">
        <v>6</v>
      </c>
      <c r="K7" s="142">
        <v>7</v>
      </c>
      <c r="L7" s="142">
        <v>8</v>
      </c>
      <c r="M7" s="143" t="s">
        <v>65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ht="15.5" x14ac:dyDescent="0.35">
      <c r="A8" s="144" t="s">
        <v>60</v>
      </c>
      <c r="B8" s="145" t="s">
        <v>54</v>
      </c>
      <c r="C8" s="146">
        <v>0</v>
      </c>
      <c r="D8" s="146">
        <v>0</v>
      </c>
      <c r="E8" s="146">
        <v>0</v>
      </c>
      <c r="F8" s="146">
        <v>0</v>
      </c>
      <c r="G8" s="146">
        <v>0</v>
      </c>
      <c r="H8" s="146">
        <v>0</v>
      </c>
      <c r="I8" s="146">
        <v>0</v>
      </c>
      <c r="J8" s="146">
        <v>0</v>
      </c>
      <c r="K8" s="146">
        <v>0</v>
      </c>
      <c r="L8" s="146">
        <v>0</v>
      </c>
      <c r="M8" s="147">
        <f>SUM(C8:L8)</f>
        <v>0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</row>
    <row r="9" spans="1:113" ht="15.5" x14ac:dyDescent="0.35">
      <c r="A9" s="144" t="s">
        <v>60</v>
      </c>
      <c r="B9" s="145" t="s">
        <v>55</v>
      </c>
      <c r="C9" s="146">
        <v>0</v>
      </c>
      <c r="D9" s="146">
        <v>0</v>
      </c>
      <c r="E9" s="146">
        <v>0</v>
      </c>
      <c r="F9" s="146">
        <v>0</v>
      </c>
      <c r="G9" s="146">
        <v>0</v>
      </c>
      <c r="H9" s="146">
        <v>0</v>
      </c>
      <c r="I9" s="146">
        <v>0</v>
      </c>
      <c r="J9" s="146">
        <v>0</v>
      </c>
      <c r="K9" s="146">
        <v>0</v>
      </c>
      <c r="L9" s="146">
        <v>0</v>
      </c>
      <c r="M9" s="147">
        <f t="shared" ref="M9:M13" si="0">SUM(C9:L9)</f>
        <v>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5.5" x14ac:dyDescent="0.35">
      <c r="A10" s="144" t="s">
        <v>60</v>
      </c>
      <c r="B10" s="145" t="s">
        <v>56</v>
      </c>
      <c r="C10" s="146">
        <v>0</v>
      </c>
      <c r="D10" s="146">
        <v>0</v>
      </c>
      <c r="E10" s="146">
        <v>0</v>
      </c>
      <c r="F10" s="146">
        <v>0</v>
      </c>
      <c r="G10" s="146">
        <v>0</v>
      </c>
      <c r="H10" s="146">
        <v>0</v>
      </c>
      <c r="I10" s="146">
        <v>0</v>
      </c>
      <c r="J10" s="146">
        <v>0</v>
      </c>
      <c r="K10" s="146">
        <v>0</v>
      </c>
      <c r="L10" s="146">
        <v>0</v>
      </c>
      <c r="M10" s="147">
        <f t="shared" si="0"/>
        <v>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5.5" x14ac:dyDescent="0.35">
      <c r="A11" s="148" t="s">
        <v>61</v>
      </c>
      <c r="B11" s="149" t="s">
        <v>57</v>
      </c>
      <c r="C11" s="150">
        <v>0</v>
      </c>
      <c r="D11" s="150">
        <v>0</v>
      </c>
      <c r="E11" s="150">
        <v>0</v>
      </c>
      <c r="F11" s="150">
        <v>0</v>
      </c>
      <c r="G11" s="150">
        <v>0</v>
      </c>
      <c r="H11" s="150">
        <v>0</v>
      </c>
      <c r="I11" s="150">
        <v>0</v>
      </c>
      <c r="J11" s="150">
        <v>0</v>
      </c>
      <c r="K11" s="150">
        <v>0</v>
      </c>
      <c r="L11" s="150">
        <v>0</v>
      </c>
      <c r="M11" s="151">
        <f t="shared" si="0"/>
        <v>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5.5" x14ac:dyDescent="0.35">
      <c r="A12" s="148" t="s">
        <v>62</v>
      </c>
      <c r="B12" s="149" t="s">
        <v>58</v>
      </c>
      <c r="C12" s="150">
        <v>0</v>
      </c>
      <c r="D12" s="150">
        <v>0</v>
      </c>
      <c r="E12" s="150">
        <v>0</v>
      </c>
      <c r="F12" s="150">
        <v>0</v>
      </c>
      <c r="G12" s="150">
        <v>0</v>
      </c>
      <c r="H12" s="150">
        <v>0</v>
      </c>
      <c r="I12" s="150">
        <v>0</v>
      </c>
      <c r="J12" s="150">
        <v>0</v>
      </c>
      <c r="K12" s="150">
        <v>0</v>
      </c>
      <c r="L12" s="150">
        <v>0</v>
      </c>
      <c r="M12" s="151">
        <f t="shared" si="0"/>
        <v>0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6" thickBot="1" x14ac:dyDescent="0.4">
      <c r="A13" s="152" t="s">
        <v>62</v>
      </c>
      <c r="B13" s="153" t="s">
        <v>59</v>
      </c>
      <c r="C13" s="154">
        <v>0</v>
      </c>
      <c r="D13" s="154">
        <v>0</v>
      </c>
      <c r="E13" s="154">
        <v>0</v>
      </c>
      <c r="F13" s="154">
        <v>0</v>
      </c>
      <c r="G13" s="154">
        <v>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155">
        <f t="shared" si="0"/>
        <v>0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ht="16" thickTop="1" x14ac:dyDescent="0.35">
      <c r="A14" s="1"/>
      <c r="B14" s="119" t="s">
        <v>67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</row>
    <row r="15" spans="1:113" ht="15.5" x14ac:dyDescent="0.35">
      <c r="A15" s="1"/>
      <c r="B15" s="121" t="s">
        <v>68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</row>
    <row r="16" spans="1:113" ht="15.5" x14ac:dyDescent="0.35">
      <c r="A16" s="1"/>
      <c r="B16" s="121" t="s">
        <v>69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</row>
    <row r="17" spans="1:113" ht="15.5" x14ac:dyDescent="0.35">
      <c r="A17" s="1"/>
      <c r="B17" s="122" t="s">
        <v>70</v>
      </c>
      <c r="C17" s="122"/>
      <c r="D17" s="122"/>
      <c r="E17" s="122"/>
      <c r="F17" s="122"/>
      <c r="G17" s="122"/>
      <c r="H17" s="122"/>
      <c r="I17" s="122"/>
      <c r="J17" s="119"/>
      <c r="K17" s="119"/>
      <c r="L17" s="119"/>
      <c r="M17" s="11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</row>
    <row r="18" spans="1:113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</row>
    <row r="19" spans="1:113" ht="15.5" x14ac:dyDescent="0.35">
      <c r="A19" s="3" t="s">
        <v>85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</row>
    <row r="20" spans="1:113" ht="15.5" x14ac:dyDescent="0.35">
      <c r="A20" s="33" t="s">
        <v>81</v>
      </c>
      <c r="B20" s="1" t="s">
        <v>87</v>
      </c>
      <c r="C20" s="138"/>
      <c r="D20" s="118"/>
      <c r="E20" s="138"/>
      <c r="F20" s="118"/>
      <c r="G20" s="138"/>
      <c r="H20" s="118"/>
      <c r="I20" s="138"/>
      <c r="J20" s="118"/>
      <c r="K20" s="138"/>
      <c r="L20" s="118"/>
      <c r="M20" s="13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5.5" x14ac:dyDescent="0.35">
      <c r="A21" s="33" t="s">
        <v>82</v>
      </c>
      <c r="B21" s="139" t="s">
        <v>88</v>
      </c>
      <c r="C21" s="33"/>
      <c r="D21" s="48"/>
      <c r="E21" s="33"/>
      <c r="F21" s="48"/>
      <c r="G21" s="33"/>
      <c r="H21" s="48"/>
      <c r="I21" s="33"/>
      <c r="J21" s="48"/>
      <c r="K21" s="33"/>
      <c r="L21" s="48"/>
      <c r="M21" s="3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</row>
    <row r="22" spans="1:113" ht="15.5" x14ac:dyDescent="0.35">
      <c r="A22" s="33" t="s">
        <v>83</v>
      </c>
      <c r="B22" s="139" t="s">
        <v>89</v>
      </c>
      <c r="C22" s="33"/>
      <c r="D22" s="48"/>
      <c r="E22" s="33"/>
      <c r="F22" s="48"/>
      <c r="G22" s="33"/>
      <c r="H22" s="48"/>
      <c r="I22" s="33"/>
      <c r="J22" s="48"/>
      <c r="K22" s="33"/>
      <c r="L22" s="48"/>
      <c r="M22" s="33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5.5" x14ac:dyDescent="0.35">
      <c r="A23" s="33" t="s">
        <v>84</v>
      </c>
      <c r="B23" s="139" t="s">
        <v>90</v>
      </c>
      <c r="C23" s="33"/>
      <c r="D23" s="48"/>
      <c r="E23" s="33"/>
      <c r="F23" s="48"/>
      <c r="G23" s="33"/>
      <c r="H23" s="48"/>
      <c r="I23" s="33"/>
      <c r="J23" s="48"/>
      <c r="K23" s="33"/>
      <c r="L23" s="48"/>
      <c r="M23" s="33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15.5" x14ac:dyDescent="0.35">
      <c r="A24" s="33"/>
      <c r="B24" s="139" t="s">
        <v>86</v>
      </c>
      <c r="C24" s="33"/>
      <c r="D24" s="48"/>
      <c r="E24" s="33"/>
      <c r="F24" s="48"/>
      <c r="G24" s="33"/>
      <c r="H24" s="48"/>
      <c r="I24" s="33"/>
      <c r="J24" s="48"/>
      <c r="K24" s="33"/>
      <c r="L24" s="48"/>
      <c r="M24" s="33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ht="15.5" x14ac:dyDescent="0.35">
      <c r="A26" s="3" t="s">
        <v>80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</row>
    <row r="27" spans="1:113" ht="15.5" x14ac:dyDescent="0.35">
      <c r="A27" s="33" t="s">
        <v>81</v>
      </c>
      <c r="B27" s="1" t="s">
        <v>91</v>
      </c>
      <c r="C27" s="138"/>
      <c r="D27" s="138"/>
      <c r="E27" s="138"/>
      <c r="F27" s="138"/>
      <c r="G27" s="138"/>
      <c r="H27" s="13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</row>
    <row r="28" spans="1:113" ht="15.5" x14ac:dyDescent="0.35">
      <c r="A28" s="33" t="s">
        <v>82</v>
      </c>
      <c r="B28" s="1" t="s">
        <v>92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5.5" x14ac:dyDescent="0.35">
      <c r="A29" s="33"/>
      <c r="B29" s="139" t="s">
        <v>86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5.5" x14ac:dyDescent="0.35">
      <c r="A30" s="3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13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</row>
    <row r="34" spans="1:113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</row>
    <row r="35" spans="1:113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</row>
    <row r="36" spans="1:113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</row>
    <row r="37" spans="1:113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</row>
    <row r="38" spans="1:113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</row>
    <row r="39" spans="1:113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</row>
    <row r="40" spans="1:113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</row>
    <row r="41" spans="1:113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</row>
    <row r="42" spans="1:113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</row>
    <row r="43" spans="1:113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</row>
    <row r="44" spans="1:113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</row>
    <row r="45" spans="1:113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</row>
    <row r="46" spans="1:113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</row>
    <row r="47" spans="1:113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</row>
    <row r="48" spans="1:113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</row>
    <row r="49" spans="1:113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</row>
    <row r="50" spans="1:113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</row>
    <row r="51" spans="1:113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</row>
    <row r="52" spans="1:113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</row>
    <row r="53" spans="1:113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</row>
    <row r="54" spans="1:113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</row>
    <row r="55" spans="1:113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</row>
    <row r="56" spans="1:113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</row>
    <row r="57" spans="1:113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</row>
    <row r="58" spans="1:113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</row>
    <row r="59" spans="1:113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</row>
    <row r="60" spans="1:113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</row>
    <row r="61" spans="1:113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</row>
    <row r="62" spans="1:113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</row>
    <row r="63" spans="1:113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</row>
    <row r="64" spans="1:113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</row>
    <row r="65" spans="1:113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</row>
    <row r="66" spans="1:113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</row>
    <row r="67" spans="1:113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</row>
    <row r="68" spans="1:113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</row>
    <row r="70" spans="1:113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</row>
    <row r="71" spans="1:113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</row>
    <row r="72" spans="1:113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</row>
    <row r="73" spans="1:113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</row>
    <row r="74" spans="1:113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</row>
    <row r="75" spans="1:113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</row>
    <row r="76" spans="1:113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</row>
    <row r="77" spans="1:113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</row>
    <row r="78" spans="1:113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</row>
    <row r="79" spans="1:113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</row>
    <row r="80" spans="1:113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</row>
    <row r="81" spans="1:113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</row>
    <row r="82" spans="1:113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</row>
    <row r="83" spans="1:113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</row>
    <row r="84" spans="1:113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</row>
    <row r="85" spans="1:113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</row>
    <row r="86" spans="1:113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</row>
    <row r="87" spans="1:113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</row>
    <row r="88" spans="1:113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</row>
    <row r="89" spans="1:113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</row>
    <row r="90" spans="1:113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</row>
    <row r="91" spans="1:113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</row>
    <row r="92" spans="1:113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</row>
    <row r="93" spans="1:113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</row>
    <row r="94" spans="1:113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</row>
    <row r="95" spans="1:113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</row>
    <row r="96" spans="1:113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</row>
    <row r="97" spans="1:113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</row>
    <row r="98" spans="1:113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</row>
    <row r="99" spans="1:113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</row>
    <row r="100" spans="1:113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</row>
    <row r="101" spans="1:113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</row>
    <row r="102" spans="1:113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</row>
    <row r="103" spans="1:113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</row>
    <row r="104" spans="1:113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</row>
    <row r="105" spans="1:113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</row>
    <row r="106" spans="1:113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</row>
    <row r="107" spans="1:113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</row>
    <row r="108" spans="1:113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</row>
    <row r="109" spans="1:113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</row>
    <row r="110" spans="1:113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</row>
    <row r="111" spans="1:113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</row>
    <row r="112" spans="1:113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</row>
    <row r="113" spans="1:113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</row>
    <row r="114" spans="1:113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</row>
    <row r="115" spans="1:113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</row>
    <row r="116" spans="1:113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</row>
    <row r="117" spans="1:113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</row>
    <row r="118" spans="1:113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</row>
    <row r="119" spans="1:113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</row>
    <row r="120" spans="1:113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</row>
    <row r="121" spans="1:113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</row>
    <row r="122" spans="1:113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</row>
    <row r="123" spans="1:113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</row>
    <row r="124" spans="1:113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</row>
    <row r="125" spans="1:113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</row>
    <row r="126" spans="1:113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</row>
    <row r="127" spans="1:113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</row>
    <row r="128" spans="1:113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</row>
    <row r="129" spans="1:113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</row>
    <row r="130" spans="1:113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</row>
    <row r="131" spans="1:113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</row>
    <row r="132" spans="1:113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</row>
    <row r="133" spans="1:113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</row>
    <row r="134" spans="1:113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</row>
    <row r="135" spans="1:113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</row>
    <row r="136" spans="1:113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</row>
    <row r="137" spans="1:113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</row>
    <row r="138" spans="1:113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</row>
    <row r="139" spans="1:113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</row>
    <row r="140" spans="1:113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</row>
    <row r="141" spans="1:113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</row>
    <row r="142" spans="1:113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</row>
    <row r="143" spans="1:113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</row>
    <row r="144" spans="1:113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</row>
    <row r="145" spans="1:113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</row>
    <row r="146" spans="1:113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</row>
    <row r="147" spans="1:113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</row>
    <row r="148" spans="1:113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</row>
    <row r="149" spans="1:113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</row>
    <row r="150" spans="1:113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</row>
    <row r="151" spans="1:113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</row>
    <row r="152" spans="1:113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</row>
    <row r="153" spans="1:113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</row>
    <row r="154" spans="1:113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</row>
    <row r="155" spans="1:113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</row>
    <row r="156" spans="1:113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</row>
    <row r="157" spans="1:113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</row>
    <row r="158" spans="1:113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</row>
    <row r="159" spans="1:113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</row>
    <row r="160" spans="1:113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</row>
    <row r="161" spans="1:113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</row>
    <row r="162" spans="1:113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</row>
    <row r="163" spans="1:113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</row>
    <row r="164" spans="1:113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</row>
    <row r="165" spans="1:113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</row>
    <row r="166" spans="1:113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</row>
    <row r="167" spans="1:113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</row>
    <row r="168" spans="1:113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</row>
    <row r="169" spans="1:113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</row>
    <row r="170" spans="1:113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</row>
    <row r="171" spans="1:113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</row>
    <row r="172" spans="1:113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</row>
    <row r="173" spans="1:113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</row>
    <row r="174" spans="1:113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</row>
    <row r="175" spans="1:113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</row>
    <row r="176" spans="1:113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</row>
    <row r="177" spans="1:113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</row>
    <row r="178" spans="1:113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</row>
    <row r="179" spans="1:113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</row>
    <row r="180" spans="1:113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</row>
    <row r="181" spans="1:113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</row>
    <row r="182" spans="1:113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</row>
    <row r="183" spans="1:113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</row>
    <row r="184" spans="1:113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</row>
    <row r="185" spans="1:113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</row>
    <row r="186" spans="1:113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</row>
    <row r="187" spans="1:113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</row>
    <row r="188" spans="1:113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</row>
    <row r="189" spans="1:113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</row>
    <row r="190" spans="1:113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</row>
    <row r="191" spans="1:113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</row>
    <row r="192" spans="1:113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</row>
    <row r="193" spans="1:113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</row>
    <row r="194" spans="1:113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</row>
    <row r="195" spans="1:113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</row>
    <row r="196" spans="1:113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</row>
    <row r="197" spans="1:113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</row>
    <row r="198" spans="1:113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</row>
    <row r="199" spans="1:113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</row>
    <row r="200" spans="1:113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</row>
    <row r="201" spans="1:113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</row>
    <row r="202" spans="1:113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</row>
    <row r="203" spans="1:113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</row>
    <row r="204" spans="1:113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</row>
    <row r="205" spans="1:113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</row>
    <row r="206" spans="1:113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</row>
    <row r="207" spans="1:113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</row>
    <row r="208" spans="1:113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</row>
    <row r="209" spans="1:113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</row>
    <row r="210" spans="1:113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</row>
    <row r="211" spans="1:113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</row>
    <row r="212" spans="1:113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</row>
    <row r="213" spans="1:113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</row>
    <row r="214" spans="1:113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</row>
    <row r="215" spans="1:113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</row>
    <row r="216" spans="1:113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</row>
    <row r="217" spans="1:113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</row>
    <row r="218" spans="1:113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</row>
    <row r="219" spans="1:113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</row>
    <row r="220" spans="1:113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</row>
    <row r="221" spans="1:113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</row>
    <row r="222" spans="1:113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</row>
    <row r="223" spans="1:113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</row>
    <row r="224" spans="1:113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</row>
    <row r="225" spans="1:113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</row>
    <row r="226" spans="1:113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</row>
    <row r="227" spans="1:113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</row>
    <row r="228" spans="1:113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</row>
    <row r="229" spans="1:113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</row>
    <row r="230" spans="1:113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</row>
    <row r="231" spans="1:113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</row>
    <row r="232" spans="1:113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</row>
    <row r="233" spans="1:113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</row>
    <row r="234" spans="1:113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</row>
    <row r="235" spans="1:113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</row>
    <row r="236" spans="1:113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</row>
    <row r="237" spans="1:113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</row>
    <row r="238" spans="1:113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</row>
    <row r="239" spans="1:113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</row>
    <row r="240" spans="1:113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</row>
    <row r="241" spans="1:113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</row>
    <row r="242" spans="1:113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</row>
    <row r="243" spans="1:113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</row>
    <row r="244" spans="1:113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</row>
    <row r="245" spans="1:113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</row>
    <row r="246" spans="1:113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</row>
    <row r="247" spans="1:113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</row>
    <row r="248" spans="1:113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</row>
    <row r="249" spans="1:113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</row>
    <row r="250" spans="1:113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</row>
    <row r="251" spans="1:113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</row>
    <row r="252" spans="1:113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</row>
    <row r="253" spans="1:113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</row>
    <row r="254" spans="1:113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</row>
    <row r="255" spans="1:113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</row>
    <row r="256" spans="1:113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</row>
    <row r="257" spans="1:113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</row>
    <row r="258" spans="1:113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</row>
    <row r="259" spans="1:113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</row>
    <row r="260" spans="1:113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</row>
    <row r="261" spans="1:113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</row>
    <row r="262" spans="1:113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</row>
    <row r="263" spans="1:113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</row>
    <row r="264" spans="1:113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</row>
    <row r="265" spans="1:113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</row>
    <row r="266" spans="1:113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</row>
    <row r="267" spans="1:113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</row>
    <row r="268" spans="1:113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</row>
    <row r="269" spans="1:113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</row>
    <row r="270" spans="1:113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</row>
    <row r="271" spans="1:113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</row>
    <row r="272" spans="1:113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</row>
    <row r="273" spans="1:113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</row>
    <row r="274" spans="1:113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</row>
    <row r="275" spans="1:113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</row>
    <row r="276" spans="1:113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</row>
    <row r="277" spans="1:113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</row>
    <row r="278" spans="1:113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</row>
    <row r="279" spans="1:113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</row>
    <row r="280" spans="1:113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</row>
    <row r="281" spans="1:113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</row>
    <row r="282" spans="1:113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</row>
    <row r="283" spans="1:113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</row>
    <row r="284" spans="1:113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</row>
    <row r="285" spans="1:113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</row>
    <row r="286" spans="1:113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</row>
    <row r="287" spans="1:113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</row>
    <row r="288" spans="1:113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</row>
    <row r="289" spans="1:113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</row>
    <row r="290" spans="1:113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</row>
    <row r="291" spans="1:113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</row>
    <row r="292" spans="1:113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</row>
    <row r="293" spans="1:113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</row>
    <row r="294" spans="1:113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</row>
    <row r="295" spans="1:113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</row>
    <row r="296" spans="1:113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</row>
    <row r="297" spans="1:113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</row>
    <row r="298" spans="1:113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</row>
    <row r="299" spans="1:113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</row>
    <row r="300" spans="1:113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</row>
    <row r="301" spans="1:113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</row>
    <row r="302" spans="1:113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</row>
    <row r="303" spans="1:113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</row>
    <row r="304" spans="1:113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</row>
    <row r="305" spans="1:113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</row>
    <row r="306" spans="1:113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</row>
    <row r="307" spans="1:113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</row>
    <row r="308" spans="1:113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</row>
    <row r="309" spans="1:113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</row>
    <row r="310" spans="1:113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</row>
    <row r="311" spans="1:113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</row>
    <row r="312" spans="1:113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</row>
    <row r="313" spans="1:113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</row>
    <row r="314" spans="1:113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</row>
    <row r="315" spans="1:113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</row>
    <row r="316" spans="1:113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</row>
    <row r="317" spans="1:113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</row>
    <row r="318" spans="1:113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</row>
    <row r="319" spans="1:113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</row>
    <row r="320" spans="1:113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</row>
    <row r="321" spans="1:113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</row>
    <row r="322" spans="1:113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</row>
    <row r="323" spans="1:113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</row>
    <row r="324" spans="1:113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</row>
    <row r="325" spans="1:113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</row>
    <row r="326" spans="1:113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</row>
    <row r="327" spans="1:113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</row>
    <row r="328" spans="1:113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</row>
    <row r="329" spans="1:113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</row>
    <row r="330" spans="1:113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</row>
    <row r="331" spans="1:113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</row>
    <row r="332" spans="1:113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</row>
    <row r="333" spans="1:113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</row>
    <row r="334" spans="1:113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</row>
    <row r="335" spans="1:113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</row>
    <row r="336" spans="1:113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</row>
    <row r="337" spans="1:113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</row>
    <row r="338" spans="1:113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</row>
    <row r="339" spans="1:113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</row>
    <row r="340" spans="1:113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</row>
    <row r="341" spans="1:113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</row>
    <row r="342" spans="1:113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</row>
    <row r="343" spans="1:113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</row>
    <row r="344" spans="1:113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</row>
    <row r="345" spans="1:113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</row>
    <row r="346" spans="1:113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</row>
    <row r="347" spans="1:113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</row>
    <row r="348" spans="1:113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</row>
    <row r="349" spans="1:113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</row>
    <row r="350" spans="1:113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</row>
    <row r="351" spans="1:113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</row>
    <row r="352" spans="1:113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</row>
    <row r="353" spans="1:113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</row>
    <row r="354" spans="1:113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</row>
    <row r="355" spans="1:113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</row>
    <row r="356" spans="1:113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</row>
  </sheetData>
  <pageMargins left="0.7" right="0.7" top="0.75" bottom="0.75" header="0.3" footer="0.3"/>
  <pageSetup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169082-a3e2-49e6-b7e6-d80610311c63" xsi:nil="true"/>
    <lcf76f155ced4ddcb4097134ff3c332f xmlns="e7087da9-0847-49ed-bef1-983182d2c0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CFDF45816A3D49A0B44B04E3A1E923" ma:contentTypeVersion="18" ma:contentTypeDescription="Create a new document." ma:contentTypeScope="" ma:versionID="8b0d6c751a029453d7105e1add22ddf8">
  <xsd:schema xmlns:xsd="http://www.w3.org/2001/XMLSchema" xmlns:xs="http://www.w3.org/2001/XMLSchema" xmlns:p="http://schemas.microsoft.com/office/2006/metadata/properties" xmlns:ns2="e7087da9-0847-49ed-bef1-983182d2c03b" xmlns:ns3="98169082-a3e2-49e6-b7e6-d80610311c63" targetNamespace="http://schemas.microsoft.com/office/2006/metadata/properties" ma:root="true" ma:fieldsID="f87be0504c9b0af297ae846527f55b02" ns2:_="" ns3:_="">
    <xsd:import namespace="e7087da9-0847-49ed-bef1-983182d2c03b"/>
    <xsd:import namespace="98169082-a3e2-49e6-b7e6-d80610311c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87da9-0847-49ed-bef1-983182d2c0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e7bf9b-7038-4968-b368-25477f8e6f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69082-a3e2-49e6-b7e6-d80610311c6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ec9434-9fbe-474f-b1df-4f1d0201bb78}" ma:internalName="TaxCatchAll" ma:showField="CatchAllData" ma:web="98169082-a3e2-49e6-b7e6-d80610311c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E1685-2D83-4218-B8F5-156952DAF9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87963A-A6B6-48F8-AFF8-9C30BD2DBB80}">
  <ds:schemaRefs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e7087da9-0847-49ed-bef1-983182d2c03b"/>
    <ds:schemaRef ds:uri="http://schemas.microsoft.com/office/2006/metadata/properties"/>
    <ds:schemaRef ds:uri="98169082-a3e2-49e6-b7e6-d80610311c63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C45A216-3B5F-4525-8DA2-410B90286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87da9-0847-49ed-bef1-983182d2c03b"/>
    <ds:schemaRef ds:uri="98169082-a3e2-49e6-b7e6-d80610311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Assumptions</vt:lpstr>
      <vt:lpstr>Optional Ideas</vt:lpstr>
      <vt:lpstr>'Optional Ideas'!Print_Area</vt:lpstr>
    </vt:vector>
  </TitlesOfParts>
  <Manager/>
  <Company>Archdiocese of Seattle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Sullivan John</dc:creator>
  <cp:keywords/>
  <dc:description/>
  <cp:lastModifiedBy>John Sullivan</cp:lastModifiedBy>
  <cp:revision/>
  <cp:lastPrinted>2024-08-02T19:11:19Z</cp:lastPrinted>
  <dcterms:created xsi:type="dcterms:W3CDTF">2021-09-03T18:50:51Z</dcterms:created>
  <dcterms:modified xsi:type="dcterms:W3CDTF">2024-08-19T15:16:14Z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0x01010016CFDF45816A3D49A0B44B04E3A1E923</vt:lpwstr>
  </property>
  <property fmtid="{D5CDD505-2E9C-101B-9397-08002B2CF9AE}" pid="3" name="MediaServiceImageTags">
    <vt:lpwstr/>
  </property>
</Properties>
</file>